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8445" tabRatio="666" activeTab="0"/>
  </bookViews>
  <sheets>
    <sheet name="Design Document" sheetId="1" r:id="rId1"/>
    <sheet name="System Design" sheetId="2" r:id="rId2"/>
    <sheet name="Data Definitions" sheetId="3" r:id="rId3"/>
    <sheet name="Desktop Custom DSR" sheetId="4" r:id="rId4"/>
    <sheet name="Portal Stats Report" sheetId="5" r:id="rId5"/>
    <sheet name="Portal Exec Sum Report" sheetId="6" r:id="rId6"/>
  </sheets>
  <definedNames>
    <definedName name="_xlnm.Print_Area" localSheetId="2">'Data Definitions'!$A$1:$E$82</definedName>
    <definedName name="_xlnm.Print_Area" localSheetId="0">'Design Document'!$A$1:$C$30</definedName>
    <definedName name="_xlnm.Print_Area" localSheetId="3">'Desktop Custom DSR'!$A$1:$J$25</definedName>
    <definedName name="_xlnm.Print_Area" localSheetId="5">'Portal Exec Sum Report'!$B$4:$U$50</definedName>
    <definedName name="_xlnm.Print_Area" localSheetId="4">'Portal Stats Report'!$B$4:$AX$43</definedName>
    <definedName name="_xlnm.Print_Area" localSheetId="1">'System Design'!$A$1:$M$38</definedName>
    <definedName name="_xlnm.Print_Titles" localSheetId="4">'Portal Stats Report'!$B:$C</definedName>
  </definedNames>
  <calcPr fullCalcOnLoad="1"/>
</workbook>
</file>

<file path=xl/sharedStrings.xml><?xml version="1.0" encoding="utf-8"?>
<sst xmlns="http://schemas.openxmlformats.org/spreadsheetml/2006/main" count="358" uniqueCount="178">
  <si>
    <t>Name</t>
  </si>
  <si>
    <t>NorthStar Enterprise Integration Framework</t>
  </si>
  <si>
    <t>Data Definition Document</t>
  </si>
  <si>
    <t>Net Sales</t>
  </si>
  <si>
    <t>Refunds</t>
  </si>
  <si>
    <t>Definition</t>
  </si>
  <si>
    <t>Source</t>
  </si>
  <si>
    <t>Over/Short</t>
  </si>
  <si>
    <t>Report Cycle</t>
  </si>
  <si>
    <t>Daily</t>
  </si>
  <si>
    <t>Source System</t>
  </si>
  <si>
    <t>O/S</t>
  </si>
  <si>
    <t>Labor $</t>
  </si>
  <si>
    <t>Labor Hrs</t>
  </si>
  <si>
    <t>Mgr Comps</t>
  </si>
  <si>
    <t>Cust Cnts</t>
  </si>
  <si>
    <t>Salary $</t>
  </si>
  <si>
    <t>Salary Hrs</t>
  </si>
  <si>
    <t>Ave Drive Time</t>
  </si>
  <si>
    <t>- Hand Key</t>
  </si>
  <si>
    <t>- Calculated</t>
  </si>
  <si>
    <t>LY Sales</t>
  </si>
  <si>
    <t>DOW</t>
  </si>
  <si>
    <t>Drive %</t>
  </si>
  <si>
    <t>Allowed Hours</t>
  </si>
  <si>
    <t>TUE</t>
  </si>
  <si>
    <t>WED</t>
  </si>
  <si>
    <t>THUR</t>
  </si>
  <si>
    <t>FRI</t>
  </si>
  <si>
    <t>SAT</t>
  </si>
  <si>
    <t>SUN</t>
  </si>
  <si>
    <t>MON</t>
  </si>
  <si>
    <t>Total</t>
  </si>
  <si>
    <t>Week #1</t>
  </si>
  <si>
    <t>Week #2</t>
  </si>
  <si>
    <t>Week #3</t>
  </si>
  <si>
    <t>Week #4</t>
  </si>
  <si>
    <t>+/- %</t>
  </si>
  <si>
    <t>Store #</t>
  </si>
  <si>
    <t>Day Rank</t>
  </si>
  <si>
    <t>Total Labor %</t>
  </si>
  <si>
    <t>Op. Labor $</t>
  </si>
  <si>
    <t>Op. Labor %</t>
  </si>
  <si>
    <t>Total Labor Hours</t>
  </si>
  <si>
    <t>Overtime $</t>
  </si>
  <si>
    <t>Ave Ticket</t>
  </si>
  <si>
    <t>Ave Drive Ticket</t>
  </si>
  <si>
    <t>Y</t>
  </si>
  <si>
    <t>N</t>
  </si>
  <si>
    <t>Comparable</t>
  </si>
  <si>
    <t>Total Labor Hours +/-</t>
  </si>
  <si>
    <t>Cp</t>
  </si>
  <si>
    <t>Drive Time</t>
  </si>
  <si>
    <t>Daily Labor Bdg</t>
  </si>
  <si>
    <t>Element</t>
  </si>
  <si>
    <t>Cycle</t>
  </si>
  <si>
    <t>Daily GL Flash</t>
  </si>
  <si>
    <t>Weekly Operations</t>
  </si>
  <si>
    <t>A/P Batch Report</t>
  </si>
  <si>
    <t>Executive Report</t>
  </si>
  <si>
    <t>Daily Statistics Report</t>
  </si>
  <si>
    <t>Daily Stats Report</t>
  </si>
  <si>
    <t>Business Logic:</t>
  </si>
  <si>
    <t>Data Source(s):</t>
  </si>
  <si>
    <t>Tables:</t>
  </si>
  <si>
    <t>Datasource:</t>
  </si>
  <si>
    <t>Notes:</t>
  </si>
  <si>
    <t>NorthStar</t>
  </si>
  <si>
    <t>Grouping &amp; Sorting</t>
  </si>
  <si>
    <t>Group By:</t>
  </si>
  <si>
    <t xml:space="preserve"> * None</t>
  </si>
  <si>
    <t>Sort By:</t>
  </si>
  <si>
    <t>Ascending</t>
  </si>
  <si>
    <t>tblGLRawData</t>
  </si>
  <si>
    <t xml:space="preserve"> * Report Sequence Number</t>
  </si>
  <si>
    <t>Weekly Statistics Report</t>
  </si>
  <si>
    <t>Derived Values</t>
  </si>
  <si>
    <t>Calculation (Derived from other Data Elements)</t>
  </si>
  <si>
    <t>Weekly Statistics Report (Store-Level)</t>
  </si>
  <si>
    <t>Mon</t>
  </si>
  <si>
    <t>Tue</t>
  </si>
  <si>
    <t>Wed</t>
  </si>
  <si>
    <t>Thu</t>
  </si>
  <si>
    <t>Fri</t>
  </si>
  <si>
    <t>Sat</t>
  </si>
  <si>
    <t>Sun</t>
  </si>
  <si>
    <t>MTD Total</t>
  </si>
  <si>
    <t>WTD Total</t>
  </si>
  <si>
    <t xml:space="preserve"> </t>
  </si>
  <si>
    <t/>
  </si>
  <si>
    <t>Executive Summary</t>
  </si>
  <si>
    <t>Period-To-Date</t>
  </si>
  <si>
    <t>EID# --&gt;</t>
  </si>
  <si>
    <t>Customer Name:</t>
  </si>
  <si>
    <t>Design Document:</t>
  </si>
  <si>
    <t>&lt;Customer Name&gt;</t>
  </si>
  <si>
    <t>EID#</t>
  </si>
  <si>
    <t xml:space="preserve">Hand Keyed By Unit Manager - </t>
  </si>
  <si>
    <t xml:space="preserve">In Question - </t>
  </si>
  <si>
    <t>System Design</t>
  </si>
  <si>
    <t>C#</t>
  </si>
  <si>
    <t>Matinee Alcohol</t>
  </si>
  <si>
    <t>Evening Alcohol</t>
  </si>
  <si>
    <t>Other Revenue</t>
  </si>
  <si>
    <t>Total Revenue</t>
  </si>
  <si>
    <t>Theater $</t>
  </si>
  <si>
    <t>FA SPMH FOH</t>
  </si>
  <si>
    <t>FA SPMH BOH</t>
  </si>
  <si>
    <t>FA SPMH Total</t>
  </si>
  <si>
    <t>Voids</t>
  </si>
  <si>
    <t>SE Comps</t>
  </si>
  <si>
    <t>Coupons</t>
  </si>
  <si>
    <t>DOP</t>
  </si>
  <si>
    <t>Format</t>
  </si>
  <si>
    <t>Decimals</t>
  </si>
  <si>
    <t>1k Sep</t>
  </si>
  <si>
    <t>Perc</t>
  </si>
  <si>
    <t>LY Atten</t>
  </si>
  <si>
    <t>Cur Atten</t>
  </si>
  <si>
    <t># Var</t>
  </si>
  <si>
    <t>% Var</t>
  </si>
  <si>
    <t>Box Rev</t>
  </si>
  <si>
    <t>Box / Cap</t>
  </si>
  <si>
    <t>Matinee F&amp;B</t>
  </si>
  <si>
    <t>Evening F&amp;B</t>
  </si>
  <si>
    <t>Total F&amp;A</t>
  </si>
  <si>
    <t>F&amp;B / Cap</t>
  </si>
  <si>
    <t>Alcoh / Cap</t>
  </si>
  <si>
    <t>F&amp;A / Cap</t>
  </si>
  <si>
    <t>Matinee FOH Hrs</t>
  </si>
  <si>
    <t>Matinee FOH $</t>
  </si>
  <si>
    <t>Matinee BOH Hrs</t>
  </si>
  <si>
    <t>Matinee BOH $</t>
  </si>
  <si>
    <t>Evening FOH Hrs</t>
  </si>
  <si>
    <t>Evening FOH $</t>
  </si>
  <si>
    <t>Evening BOH Hrs</t>
  </si>
  <si>
    <t>Evening BOH $</t>
  </si>
  <si>
    <t>Theater Hrs</t>
  </si>
  <si>
    <t>Training &amp; Mtg Hrs</t>
  </si>
  <si>
    <t>Train &amp; Mtg $</t>
  </si>
  <si>
    <t>Total OT$</t>
  </si>
  <si>
    <t>Total Hrs</t>
  </si>
  <si>
    <t>Total Wages $</t>
  </si>
  <si>
    <t>% of F&amp;A</t>
  </si>
  <si>
    <t>Cust. Comps</t>
  </si>
  <si>
    <t>Empl. Comps</t>
  </si>
  <si>
    <t>GC Sales</t>
  </si>
  <si>
    <t>GC$ / Atten</t>
  </si>
  <si>
    <t>GC Redeem</t>
  </si>
  <si>
    <t>Ave. Srv. Time</t>
  </si>
  <si>
    <t># Mgr Pages</t>
  </si>
  <si>
    <t>Monday, March 7, 2006</t>
  </si>
  <si>
    <t>LY15</t>
  </si>
  <si>
    <t>15-LY15</t>
  </si>
  <si>
    <t>(15-LY15)/LY15</t>
  </si>
  <si>
    <t>4/15</t>
  </si>
  <si>
    <t>(6+21+22+13)/15</t>
  </si>
  <si>
    <t>(9+10+11+12+23)/15</t>
  </si>
  <si>
    <t>2/15</t>
  </si>
  <si>
    <t>8+14+24+25+20</t>
  </si>
  <si>
    <t>35+36</t>
  </si>
  <si>
    <t>38+39+40+41</t>
  </si>
  <si>
    <t>43</t>
  </si>
  <si>
    <t>38+39+40+41+33+31+29+26+36+35</t>
  </si>
  <si>
    <t>48/2</t>
  </si>
  <si>
    <t>2/(26+31)</t>
  </si>
  <si>
    <t>2/(29+33)</t>
  </si>
  <si>
    <t>2/(36+35+38+39+40+41+33+31+29+26)</t>
  </si>
  <si>
    <t>49/2</t>
  </si>
  <si>
    <t>58/15</t>
  </si>
  <si>
    <t>50+44+56</t>
  </si>
  <si>
    <t>Business Use Case - Daily Statistics Report</t>
  </si>
  <si>
    <t>1)  The unit manager will use this report to evaluate their unit's numbers side by-side for an entire period.</t>
  </si>
  <si>
    <t>2)  Daily/Weekly - Area managers will use this report to gauge the performance of each unit in his/her's area.</t>
  </si>
  <si>
    <t>3)  Weekly - Executive managers will use this report to evaluate performance &amp; trends of each unit.</t>
  </si>
  <si>
    <t>Business Use Case - Executive Summary Report</t>
  </si>
  <si>
    <t>1)  Weekly - Area managers will use this report to evaluate all units in their area side-by-side.</t>
  </si>
  <si>
    <t>2)  Weekly - Executive managers will use this report to evaluate the performance of the entire change side-by-side.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</si>
</sst>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mm/dd/yy;@"/>
    <numFmt numFmtId="170" formatCode="0.0"/>
    <numFmt numFmtId="171" formatCode="&quot;$&quot;#,##0.00"/>
    <numFmt numFmtId="172" formatCode="0.0%"/>
    <numFmt numFmtId="173" formatCode="&quot;$&quot;#,##0"/>
    <numFmt numFmtId="174" formatCode="0.0_);[Red]\(0.0\)"/>
    <numFmt numFmtId="175" formatCode="&quot;$&quot;#,##0.0"/>
    <numFmt numFmtId="176" formatCode="#,##0.0"/>
    <numFmt numFmtId="177" formatCode="0_);[Red]\(0\)"/>
    <numFmt numFmtId="178" formatCode="[$-F800]dddd\,\ mmmm\ dd\,\ yyyy"/>
    <numFmt numFmtId="179" formatCode="_(&quot;$&quot;* #,##0.000_);_(&quot;$&quot;* \(#,##0.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,##0.0_);_(* \(#,##0.0\);_(* &quot;-&quot;?_);_(@_)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/>
    </xf>
    <xf numFmtId="172" fontId="4" fillId="4" borderId="0" xfId="21" applyNumberFormat="1" applyFont="1" applyFill="1" applyBorder="1" applyAlignment="1" applyProtection="1">
      <alignment horizontal="right" vertical="center"/>
      <protection/>
    </xf>
    <xf numFmtId="172" fontId="4" fillId="0" borderId="0" xfId="21" applyNumberFormat="1" applyFont="1" applyBorder="1" applyAlignment="1" applyProtection="1">
      <alignment horizontal="right" vertical="center"/>
      <protection/>
    </xf>
    <xf numFmtId="0" fontId="4" fillId="4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44" fontId="4" fillId="0" borderId="5" xfId="15" applyNumberFormat="1" applyFont="1" applyFill="1" applyBorder="1" applyAlignment="1" applyProtection="1">
      <alignment horizontal="center" vertical="center"/>
      <protection/>
    </xf>
    <xf numFmtId="181" fontId="4" fillId="0" borderId="5" xfId="15" applyNumberFormat="1" applyFont="1" applyFill="1" applyBorder="1" applyAlignment="1" applyProtection="1">
      <alignment horizontal="center" vertical="center"/>
      <protection/>
    </xf>
    <xf numFmtId="166" fontId="4" fillId="0" borderId="5" xfId="15" applyNumberFormat="1" applyFont="1" applyFill="1" applyBorder="1" applyAlignment="1" applyProtection="1">
      <alignment horizontal="center" vertical="center"/>
      <protection/>
    </xf>
    <xf numFmtId="172" fontId="4" fillId="0" borderId="5" xfId="21" applyNumberFormat="1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1" fontId="4" fillId="0" borderId="5" xfId="0" applyNumberFormat="1" applyFont="1" applyFill="1" applyBorder="1" applyAlignment="1" applyProtection="1">
      <alignment horizontal="center" vertical="center"/>
      <protection/>
    </xf>
    <xf numFmtId="9" fontId="4" fillId="0" borderId="5" xfId="21" applyNumberFormat="1" applyFont="1" applyFill="1" applyBorder="1" applyAlignment="1" applyProtection="1">
      <alignment horizontal="right" vertical="center"/>
      <protection/>
    </xf>
    <xf numFmtId="167" fontId="4" fillId="0" borderId="5" xfId="15" applyNumberFormat="1" applyFont="1" applyFill="1" applyBorder="1" applyAlignment="1" applyProtection="1">
      <alignment horizontal="center" vertical="center"/>
      <protection/>
    </xf>
    <xf numFmtId="44" fontId="4" fillId="0" borderId="5" xfId="1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171" fontId="4" fillId="4" borderId="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3" fontId="4" fillId="4" borderId="2" xfId="0" applyNumberFormat="1" applyFont="1" applyFill="1" applyBorder="1" applyAlignment="1" applyProtection="1">
      <alignment horizontal="center" wrapText="1"/>
      <protection/>
    </xf>
    <xf numFmtId="2" fontId="4" fillId="4" borderId="2" xfId="0" applyNumberFormat="1" applyFont="1" applyFill="1" applyBorder="1" applyAlignment="1" applyProtection="1">
      <alignment horizontal="center" wrapText="1"/>
      <protection/>
    </xf>
    <xf numFmtId="0" fontId="4" fillId="4" borderId="2" xfId="0" applyFont="1" applyFill="1" applyBorder="1" applyAlignment="1" applyProtection="1" quotePrefix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 applyProtection="1">
      <alignment horizontal="center"/>
      <protection/>
    </xf>
    <xf numFmtId="44" fontId="4" fillId="0" borderId="0" xfId="17" applyFont="1" applyAlignment="1" applyProtection="1">
      <alignment horizontal="center"/>
      <protection locked="0"/>
    </xf>
    <xf numFmtId="44" fontId="4" fillId="0" borderId="0" xfId="17" applyFont="1" applyAlignment="1" applyProtection="1">
      <alignment/>
      <protection locked="0"/>
    </xf>
    <xf numFmtId="10" fontId="4" fillId="0" borderId="0" xfId="21" applyNumberFormat="1" applyFont="1" applyAlignment="1" applyProtection="1">
      <alignment/>
      <protection/>
    </xf>
    <xf numFmtId="2" fontId="4" fillId="0" borderId="0" xfId="21" applyNumberFormat="1" applyFont="1" applyAlignment="1" applyProtection="1">
      <alignment/>
      <protection locked="0"/>
    </xf>
    <xf numFmtId="10" fontId="4" fillId="0" borderId="0" xfId="21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 wrapText="1"/>
      <protection locked="0"/>
    </xf>
    <xf numFmtId="44" fontId="4" fillId="0" borderId="0" xfId="17" applyFont="1" applyAlignment="1" applyProtection="1">
      <alignment wrapText="1"/>
      <protection locked="0"/>
    </xf>
    <xf numFmtId="44" fontId="4" fillId="0" borderId="0" xfId="17" applyFont="1" applyFill="1" applyAlignment="1" applyProtection="1">
      <alignment/>
      <protection locked="0"/>
    </xf>
    <xf numFmtId="2" fontId="4" fillId="0" borderId="0" xfId="21" applyNumberFormat="1" applyFont="1" applyFill="1" applyAlignment="1" applyProtection="1">
      <alignment/>
      <protection locked="0"/>
    </xf>
    <xf numFmtId="2" fontId="4" fillId="0" borderId="0" xfId="17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178" fontId="0" fillId="0" borderId="0" xfId="0" applyNumberFormat="1" applyAlignment="1">
      <alignment horizontal="centerContinuous"/>
    </xf>
    <xf numFmtId="10" fontId="4" fillId="0" borderId="0" xfId="21" applyNumberFormat="1" applyFont="1" applyFill="1" applyAlignment="1" applyProtection="1">
      <alignment/>
      <protection/>
    </xf>
    <xf numFmtId="183" fontId="4" fillId="0" borderId="0" xfId="17" applyNumberFormat="1" applyFont="1" applyAlignment="1" applyProtection="1">
      <alignment/>
      <protection locked="0"/>
    </xf>
    <xf numFmtId="39" fontId="4" fillId="0" borderId="0" xfId="17" applyNumberFormat="1" applyFont="1" applyAlignment="1" applyProtection="1">
      <alignment/>
      <protection locked="0"/>
    </xf>
    <xf numFmtId="170" fontId="4" fillId="0" borderId="0" xfId="21" applyNumberFormat="1" applyFont="1" applyAlignment="1" applyProtection="1">
      <alignment/>
      <protection locked="0"/>
    </xf>
    <xf numFmtId="44" fontId="4" fillId="0" borderId="0" xfId="21" applyNumberFormat="1" applyFont="1" applyAlignment="1" applyProtection="1">
      <alignment/>
      <protection locked="0"/>
    </xf>
    <xf numFmtId="0" fontId="12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44" fontId="12" fillId="4" borderId="0" xfId="17" applyFont="1" applyFill="1" applyAlignment="1" applyProtection="1">
      <alignment/>
      <protection/>
    </xf>
    <xf numFmtId="10" fontId="12" fillId="4" borderId="0" xfId="21" applyNumberFormat="1" applyFont="1" applyFill="1" applyAlignment="1" applyProtection="1">
      <alignment/>
      <protection/>
    </xf>
    <xf numFmtId="183" fontId="12" fillId="4" borderId="0" xfId="17" applyNumberFormat="1" applyFont="1" applyFill="1" applyAlignment="1" applyProtection="1">
      <alignment/>
      <protection/>
    </xf>
    <xf numFmtId="39" fontId="12" fillId="4" borderId="0" xfId="17" applyNumberFormat="1" applyFont="1" applyFill="1" applyAlignment="1" applyProtection="1">
      <alignment/>
      <protection/>
    </xf>
    <xf numFmtId="170" fontId="12" fillId="4" borderId="0" xfId="21" applyNumberFormat="1" applyFont="1" applyFill="1" applyAlignment="1" applyProtection="1">
      <alignment/>
      <protection/>
    </xf>
    <xf numFmtId="44" fontId="12" fillId="4" borderId="0" xfId="21" applyNumberFormat="1" applyFont="1" applyFill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44" fontId="4" fillId="0" borderId="0" xfId="17" applyNumberFormat="1" applyFont="1" applyAlignment="1" applyProtection="1">
      <alignment wrapText="1"/>
      <protection locked="0"/>
    </xf>
    <xf numFmtId="44" fontId="4" fillId="0" borderId="0" xfId="17" applyNumberFormat="1" applyFont="1" applyAlignment="1" applyProtection="1">
      <alignment/>
      <protection locked="0"/>
    </xf>
    <xf numFmtId="44" fontId="12" fillId="4" borderId="0" xfId="17" applyNumberFormat="1" applyFont="1" applyFill="1" applyAlignment="1" applyProtection="1">
      <alignment/>
      <protection/>
    </xf>
    <xf numFmtId="44" fontId="4" fillId="0" borderId="0" xfId="17" applyFont="1" applyAlignment="1" applyProtection="1">
      <alignment horizontal="center"/>
      <protection/>
    </xf>
    <xf numFmtId="2" fontId="4" fillId="0" borderId="0" xfId="21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 wrapText="1"/>
      <protection/>
    </xf>
    <xf numFmtId="4" fontId="4" fillId="0" borderId="0" xfId="0" applyNumberFormat="1" applyFont="1" applyAlignment="1" applyProtection="1">
      <alignment wrapText="1"/>
      <protection/>
    </xf>
    <xf numFmtId="44" fontId="4" fillId="0" borderId="0" xfId="17" applyFont="1" applyAlignment="1" applyProtection="1">
      <alignment wrapText="1"/>
      <protection/>
    </xf>
    <xf numFmtId="10" fontId="4" fillId="0" borderId="0" xfId="0" applyNumberFormat="1" applyFont="1" applyAlignment="1" applyProtection="1">
      <alignment/>
      <protection/>
    </xf>
    <xf numFmtId="44" fontId="4" fillId="0" borderId="0" xfId="17" applyFont="1" applyFill="1" applyAlignment="1" applyProtection="1">
      <alignment horizontal="center"/>
      <protection/>
    </xf>
    <xf numFmtId="0" fontId="0" fillId="0" borderId="0" xfId="0" applyFill="1" applyAlignment="1" quotePrefix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10" fillId="0" borderId="0" xfId="0" applyFont="1" applyFill="1" applyAlignment="1">
      <alignment horizontal="center"/>
    </xf>
    <xf numFmtId="181" fontId="4" fillId="0" borderId="0" xfId="15" applyNumberFormat="1" applyFont="1" applyFill="1" applyBorder="1" applyAlignment="1" applyProtection="1">
      <alignment horizontal="right" vertical="center"/>
      <protection/>
    </xf>
    <xf numFmtId="181" fontId="4" fillId="0" borderId="0" xfId="15" applyNumberFormat="1" applyFont="1" applyFill="1" applyBorder="1" applyAlignment="1" applyProtection="1">
      <alignment horizontal="center" vertical="center"/>
      <protection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166" fontId="6" fillId="0" borderId="0" xfId="15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81" fontId="4" fillId="0" borderId="0" xfId="15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81" fontId="4" fillId="0" borderId="0" xfId="15" applyNumberFormat="1" applyFont="1" applyFill="1" applyBorder="1" applyAlignment="1" applyProtection="1">
      <alignment horizontal="right"/>
      <protection/>
    </xf>
    <xf numFmtId="181" fontId="11" fillId="0" borderId="0" xfId="15" applyNumberFormat="1" applyFont="1" applyFill="1" applyBorder="1" applyAlignment="1" applyProtection="1">
      <alignment horizontal="right" vertical="center"/>
      <protection/>
    </xf>
    <xf numFmtId="181" fontId="11" fillId="0" borderId="0" xfId="15" applyNumberFormat="1" applyFont="1" applyFill="1" applyBorder="1" applyAlignment="1" applyProtection="1">
      <alignment horizontal="center" vertical="center"/>
      <protection/>
    </xf>
    <xf numFmtId="166" fontId="11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1" fontId="4" fillId="0" borderId="0" xfId="0" applyNumberFormat="1" applyFont="1" applyFill="1" applyBorder="1" applyAlignment="1" applyProtection="1">
      <alignment horizontal="right" vertical="center" wrapText="1"/>
      <protection/>
    </xf>
    <xf numFmtId="173" fontId="4" fillId="0" borderId="0" xfId="0" applyNumberFormat="1" applyFont="1" applyFill="1" applyBorder="1" applyAlignment="1" applyProtection="1">
      <alignment horizontal="right" vertical="center" wrapText="1"/>
      <protection/>
    </xf>
    <xf numFmtId="8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173" fontId="4" fillId="0" borderId="0" xfId="0" applyNumberFormat="1" applyFont="1" applyFill="1" applyBorder="1" applyAlignment="1" applyProtection="1">
      <alignment horizontal="right" vertical="center"/>
      <protection/>
    </xf>
    <xf numFmtId="172" fontId="4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/>
    </xf>
    <xf numFmtId="0" fontId="1" fillId="4" borderId="0" xfId="0" applyFont="1" applyFill="1" applyBorder="1" applyAlignment="1" applyProtection="1">
      <alignment horizontal="right" wrapText="1"/>
      <protection/>
    </xf>
    <xf numFmtId="3" fontId="1" fillId="4" borderId="0" xfId="0" applyNumberFormat="1" applyFont="1" applyFill="1" applyBorder="1" applyAlignment="1" applyProtection="1">
      <alignment horizontal="right" wrapText="1"/>
      <protection/>
    </xf>
    <xf numFmtId="2" fontId="1" fillId="4" borderId="0" xfId="0" applyNumberFormat="1" applyFont="1" applyFill="1" applyBorder="1" applyAlignment="1" applyProtection="1">
      <alignment horizontal="right" wrapText="1"/>
      <protection/>
    </xf>
    <xf numFmtId="181" fontId="1" fillId="0" borderId="0" xfId="15" applyNumberFormat="1" applyFont="1" applyFill="1" applyBorder="1" applyAlignment="1" applyProtection="1">
      <alignment horizontal="right" vertical="center"/>
      <protection/>
    </xf>
    <xf numFmtId="181" fontId="1" fillId="0" borderId="0" xfId="15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43" fontId="4" fillId="0" borderId="1" xfId="15" applyFont="1" applyFill="1" applyBorder="1" applyAlignment="1" applyProtection="1">
      <alignment/>
      <protection/>
    </xf>
    <xf numFmtId="43" fontId="4" fillId="0" borderId="1" xfId="15" applyFont="1" applyFill="1" applyBorder="1" applyAlignment="1" applyProtection="1">
      <alignment horizontal="center" vertical="center"/>
      <protection/>
    </xf>
    <xf numFmtId="43" fontId="4" fillId="0" borderId="9" xfId="15" applyFont="1" applyFill="1" applyBorder="1" applyAlignment="1" applyProtection="1">
      <alignment/>
      <protection/>
    </xf>
    <xf numFmtId="43" fontId="4" fillId="0" borderId="10" xfId="15" applyFont="1" applyFill="1" applyBorder="1" applyAlignment="1" applyProtection="1">
      <alignment/>
      <protection/>
    </xf>
    <xf numFmtId="43" fontId="6" fillId="0" borderId="10" xfId="15" applyFont="1" applyFill="1" applyBorder="1" applyAlignment="1" applyProtection="1">
      <alignment horizontal="center" vertical="center"/>
      <protection/>
    </xf>
    <xf numFmtId="172" fontId="4" fillId="0" borderId="1" xfId="21" applyNumberFormat="1" applyFont="1" applyFill="1" applyBorder="1" applyAlignment="1" applyProtection="1">
      <alignment horizontal="right" vertical="center"/>
      <protection/>
    </xf>
    <xf numFmtId="172" fontId="4" fillId="0" borderId="9" xfId="21" applyNumberFormat="1" applyFont="1" applyFill="1" applyBorder="1" applyAlignment="1" applyProtection="1">
      <alignment horizontal="right" vertical="center"/>
      <protection/>
    </xf>
    <xf numFmtId="172" fontId="4" fillId="0" borderId="10" xfId="21" applyNumberFormat="1" applyFont="1" applyFill="1" applyBorder="1" applyAlignment="1" applyProtection="1">
      <alignment horizontal="right" vertical="center"/>
      <protection/>
    </xf>
    <xf numFmtId="172" fontId="6" fillId="0" borderId="10" xfId="21" applyNumberFormat="1" applyFont="1" applyFill="1" applyBorder="1" applyAlignment="1" applyProtection="1">
      <alignment horizontal="right" vertical="center"/>
      <protection/>
    </xf>
    <xf numFmtId="167" fontId="4" fillId="0" borderId="1" xfId="15" applyNumberFormat="1" applyFont="1" applyFill="1" applyBorder="1" applyAlignment="1" applyProtection="1">
      <alignment horizontal="center" vertical="center"/>
      <protection/>
    </xf>
    <xf numFmtId="167" fontId="4" fillId="0" borderId="9" xfId="15" applyNumberFormat="1" applyFont="1" applyFill="1" applyBorder="1" applyAlignment="1" applyProtection="1">
      <alignment horizontal="center" vertical="center"/>
      <protection/>
    </xf>
    <xf numFmtId="167" fontId="4" fillId="0" borderId="10" xfId="15" applyNumberFormat="1" applyFont="1" applyFill="1" applyBorder="1" applyAlignment="1" applyProtection="1">
      <alignment horizontal="center" vertical="center"/>
      <protection/>
    </xf>
    <xf numFmtId="167" fontId="6" fillId="0" borderId="10" xfId="15" applyNumberFormat="1" applyFont="1" applyFill="1" applyBorder="1" applyAlignment="1" applyProtection="1">
      <alignment horizontal="center" vertical="center"/>
      <protection/>
    </xf>
    <xf numFmtId="167" fontId="4" fillId="0" borderId="1" xfId="15" applyNumberFormat="1" applyFont="1" applyFill="1" applyBorder="1" applyAlignment="1" applyProtection="1">
      <alignment/>
      <protection/>
    </xf>
    <xf numFmtId="167" fontId="4" fillId="0" borderId="9" xfId="15" applyNumberFormat="1" applyFont="1" applyFill="1" applyBorder="1" applyAlignment="1" applyProtection="1">
      <alignment/>
      <protection/>
    </xf>
    <xf numFmtId="167" fontId="4" fillId="0" borderId="10" xfId="15" applyNumberFormat="1" applyFont="1" applyFill="1" applyBorder="1" applyAlignment="1" applyProtection="1">
      <alignment/>
      <protection/>
    </xf>
    <xf numFmtId="171" fontId="4" fillId="4" borderId="8" xfId="0" applyNumberFormat="1" applyFont="1" applyFill="1" applyBorder="1" applyAlignment="1" applyProtection="1">
      <alignment horizontal="right" vertical="center" wrapText="1"/>
      <protection/>
    </xf>
    <xf numFmtId="167" fontId="4" fillId="6" borderId="11" xfId="15" applyNumberFormat="1" applyFont="1" applyFill="1" applyBorder="1" applyAlignment="1" applyProtection="1">
      <alignment horizontal="right" vertical="center"/>
      <protection/>
    </xf>
    <xf numFmtId="167" fontId="4" fillId="6" borderId="12" xfId="15" applyNumberFormat="1" applyFont="1" applyFill="1" applyBorder="1" applyAlignment="1" applyProtection="1">
      <alignment horizontal="right" vertical="center"/>
      <protection/>
    </xf>
    <xf numFmtId="0" fontId="0" fillId="7" borderId="6" xfId="0" applyFill="1" applyBorder="1" applyAlignment="1">
      <alignment/>
    </xf>
    <xf numFmtId="0" fontId="0" fillId="7" borderId="13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5" borderId="1" xfId="0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43" fontId="4" fillId="6" borderId="12" xfId="15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14" fillId="7" borderId="0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left"/>
    </xf>
    <xf numFmtId="3" fontId="4" fillId="0" borderId="0" xfId="21" applyNumberFormat="1" applyFont="1" applyBorder="1" applyAlignment="1" applyProtection="1">
      <alignment horizontal="right" vertical="center"/>
      <protection/>
    </xf>
    <xf numFmtId="3" fontId="4" fillId="0" borderId="0" xfId="15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6" borderId="0" xfId="21" applyNumberFormat="1" applyFont="1" applyFill="1" applyBorder="1" applyAlignment="1" applyProtection="1">
      <alignment horizontal="right"/>
      <protection/>
    </xf>
    <xf numFmtId="3" fontId="4" fillId="0" borderId="0" xfId="15" applyNumberFormat="1" applyFont="1" applyBorder="1" applyAlignment="1" applyProtection="1">
      <alignment vertical="center" shrinkToFit="1"/>
      <protection/>
    </xf>
    <xf numFmtId="3" fontId="4" fillId="0" borderId="4" xfId="15" applyNumberFormat="1" applyFont="1" applyBorder="1" applyAlignment="1" applyProtection="1">
      <alignment vertical="center" shrinkToFit="1"/>
      <protection/>
    </xf>
    <xf numFmtId="3" fontId="4" fillId="4" borderId="0" xfId="15" applyNumberFormat="1" applyFont="1" applyFill="1" applyBorder="1" applyAlignment="1" applyProtection="1">
      <alignment vertical="center"/>
      <protection/>
    </xf>
    <xf numFmtId="3" fontId="4" fillId="4" borderId="4" xfId="15" applyNumberFormat="1" applyFont="1" applyFill="1" applyBorder="1" applyAlignment="1" applyProtection="1">
      <alignment vertical="center"/>
      <protection/>
    </xf>
    <xf numFmtId="3" fontId="4" fillId="6" borderId="0" xfId="15" applyNumberFormat="1" applyFont="1" applyFill="1" applyBorder="1" applyAlignment="1" applyProtection="1">
      <alignment horizontal="right"/>
      <protection/>
    </xf>
    <xf numFmtId="3" fontId="4" fillId="0" borderId="0" xfId="15" applyNumberFormat="1" applyFont="1" applyBorder="1" applyAlignment="1" applyProtection="1">
      <alignment horizontal="right"/>
      <protection/>
    </xf>
    <xf numFmtId="3" fontId="4" fillId="6" borderId="0" xfId="0" applyNumberFormat="1" applyFont="1" applyFill="1" applyBorder="1" applyAlignment="1" applyProtection="1">
      <alignment horizontal="right"/>
      <protection/>
    </xf>
    <xf numFmtId="3" fontId="4" fillId="0" borderId="0" xfId="15" applyNumberFormat="1" applyFont="1" applyBorder="1" applyAlignment="1" applyProtection="1">
      <alignment horizontal="right" vertical="center" shrinkToFit="1"/>
      <protection/>
    </xf>
    <xf numFmtId="3" fontId="4" fillId="0" borderId="4" xfId="15" applyNumberFormat="1" applyFont="1" applyBorder="1" applyAlignment="1" applyProtection="1">
      <alignment horizontal="right" vertical="center" shrinkToFit="1"/>
      <protection/>
    </xf>
    <xf numFmtId="3" fontId="4" fillId="0" borderId="4" xfId="15" applyNumberFormat="1" applyFont="1" applyBorder="1" applyAlignment="1" applyProtection="1">
      <alignment horizontal="right" vertical="center"/>
      <protection/>
    </xf>
    <xf numFmtId="3" fontId="4" fillId="4" borderId="0" xfId="15" applyNumberFormat="1" applyFont="1" applyFill="1" applyBorder="1" applyAlignment="1" applyProtection="1">
      <alignment horizontal="right" vertical="center"/>
      <protection/>
    </xf>
    <xf numFmtId="3" fontId="4" fillId="4" borderId="4" xfId="15" applyNumberFormat="1" applyFont="1" applyFill="1" applyBorder="1" applyAlignment="1" applyProtection="1">
      <alignment horizontal="right" vertical="center"/>
      <protection/>
    </xf>
    <xf numFmtId="172" fontId="4" fillId="4" borderId="2" xfId="21" applyNumberFormat="1" applyFont="1" applyFill="1" applyBorder="1" applyAlignment="1" applyProtection="1">
      <alignment horizontal="right" vertical="center"/>
      <protection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center"/>
    </xf>
    <xf numFmtId="3" fontId="4" fillId="6" borderId="4" xfId="15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Border="1" applyAlignment="1">
      <alignment horizontal="right" wrapText="1"/>
    </xf>
    <xf numFmtId="49" fontId="4" fillId="4" borderId="15" xfId="0" applyNumberFormat="1" applyFont="1" applyFill="1" applyBorder="1" applyAlignment="1" applyProtection="1">
      <alignment horizontal="right" wrapText="1"/>
      <protection/>
    </xf>
    <xf numFmtId="49" fontId="4" fillId="4" borderId="16" xfId="0" applyNumberFormat="1" applyFont="1" applyFill="1" applyBorder="1" applyAlignment="1" applyProtection="1">
      <alignment horizontal="right" wrapText="1"/>
      <protection/>
    </xf>
    <xf numFmtId="49" fontId="4" fillId="4" borderId="2" xfId="0" applyNumberFormat="1" applyFont="1" applyFill="1" applyBorder="1" applyAlignment="1" applyProtection="1">
      <alignment horizontal="right" wrapText="1"/>
      <protection/>
    </xf>
    <xf numFmtId="49" fontId="4" fillId="4" borderId="2" xfId="0" applyNumberFormat="1" applyFont="1" applyFill="1" applyBorder="1" applyAlignment="1" applyProtection="1" quotePrefix="1">
      <alignment horizontal="right" wrapText="1"/>
      <protection/>
    </xf>
    <xf numFmtId="49" fontId="4" fillId="4" borderId="2" xfId="0" applyNumberFormat="1" applyFont="1" applyFill="1" applyBorder="1" applyAlignment="1" applyProtection="1">
      <alignment horizontal="right" wrapText="1" shrinkToFit="1"/>
      <protection/>
    </xf>
    <xf numFmtId="4" fontId="4" fillId="6" borderId="0" xfId="15" applyNumberFormat="1" applyFont="1" applyFill="1" applyBorder="1" applyAlignment="1" applyProtection="1">
      <alignment horizontal="right"/>
      <protection/>
    </xf>
    <xf numFmtId="4" fontId="4" fillId="4" borderId="0" xfId="15" applyNumberFormat="1" applyFont="1" applyFill="1" applyBorder="1" applyAlignment="1" applyProtection="1">
      <alignment horizontal="right" vertical="center"/>
      <protection/>
    </xf>
    <xf numFmtId="176" fontId="4" fillId="0" borderId="0" xfId="15" applyNumberFormat="1" applyFont="1" applyBorder="1" applyAlignment="1" applyProtection="1">
      <alignment horizontal="right" vertical="center"/>
      <protection/>
    </xf>
    <xf numFmtId="4" fontId="4" fillId="0" borderId="0" xfId="15" applyNumberFormat="1" applyFont="1" applyBorder="1" applyAlignment="1" applyProtection="1">
      <alignment horizontal="right" vertical="center"/>
      <protection/>
    </xf>
    <xf numFmtId="3" fontId="4" fillId="4" borderId="15" xfId="15" applyNumberFormat="1" applyFont="1" applyFill="1" applyBorder="1" applyAlignment="1" applyProtection="1">
      <alignment horizontal="right" vertical="center"/>
      <protection/>
    </xf>
    <xf numFmtId="3" fontId="4" fillId="4" borderId="2" xfId="15" applyNumberFormat="1" applyFont="1" applyFill="1" applyBorder="1" applyAlignment="1" applyProtection="1">
      <alignment horizontal="right" vertical="center"/>
      <protection/>
    </xf>
    <xf numFmtId="4" fontId="4" fillId="4" borderId="2" xfId="15" applyNumberFormat="1" applyFont="1" applyFill="1" applyBorder="1" applyAlignment="1" applyProtection="1">
      <alignment horizontal="right" vertical="center"/>
      <protection/>
    </xf>
    <xf numFmtId="3" fontId="4" fillId="4" borderId="16" xfId="15" applyNumberFormat="1" applyFont="1" applyFill="1" applyBorder="1" applyAlignment="1" applyProtection="1">
      <alignment horizontal="right" vertical="center"/>
      <protection/>
    </xf>
    <xf numFmtId="172" fontId="4" fillId="0" borderId="0" xfId="21" applyNumberFormat="1" applyFont="1" applyBorder="1" applyAlignment="1" applyProtection="1">
      <alignment horizontal="right" vertical="center" shrinkToFit="1"/>
      <protection/>
    </xf>
    <xf numFmtId="172" fontId="4" fillId="0" borderId="0" xfId="21" applyNumberFormat="1" applyFont="1" applyBorder="1" applyAlignment="1" applyProtection="1">
      <alignment vertical="center" shrinkToFit="1"/>
      <protection/>
    </xf>
    <xf numFmtId="172" fontId="4" fillId="4" borderId="0" xfId="21" applyNumberFormat="1" applyFont="1" applyFill="1" applyBorder="1" applyAlignment="1" applyProtection="1">
      <alignment horizontal="right" vertical="center" shrinkToFit="1"/>
      <protection/>
    </xf>
    <xf numFmtId="176" fontId="4" fillId="0" borderId="0" xfId="15" applyNumberFormat="1" applyFont="1" applyBorder="1" applyAlignment="1" applyProtection="1">
      <alignment horizontal="right" vertical="center" shrinkToFit="1"/>
      <protection/>
    </xf>
    <xf numFmtId="4" fontId="4" fillId="0" borderId="0" xfId="15" applyNumberFormat="1" applyFont="1" applyBorder="1" applyAlignment="1" applyProtection="1">
      <alignment horizontal="right" vertical="center" shrinkToFit="1"/>
      <protection/>
    </xf>
    <xf numFmtId="172" fontId="4" fillId="4" borderId="0" xfId="21" applyNumberFormat="1" applyFont="1" applyFill="1" applyBorder="1" applyAlignment="1" applyProtection="1">
      <alignment vertical="center"/>
      <protection/>
    </xf>
    <xf numFmtId="172" fontId="4" fillId="4" borderId="2" xfId="21" applyNumberFormat="1" applyFont="1" applyFill="1" applyBorder="1" applyAlignment="1" applyProtection="1">
      <alignment horizontal="right" vertical="center" shrinkToFit="1"/>
      <protection/>
    </xf>
    <xf numFmtId="3" fontId="4" fillId="4" borderId="2" xfId="15" applyNumberFormat="1" applyFont="1" applyFill="1" applyBorder="1" applyAlignment="1" applyProtection="1">
      <alignment vertical="center"/>
      <protection/>
    </xf>
    <xf numFmtId="172" fontId="4" fillId="4" borderId="2" xfId="21" applyNumberFormat="1" applyFont="1" applyFill="1" applyBorder="1" applyAlignment="1" applyProtection="1">
      <alignment vertical="center"/>
      <protection/>
    </xf>
    <xf numFmtId="3" fontId="4" fillId="4" borderId="16" xfId="15" applyNumberFormat="1" applyFont="1" applyFill="1" applyBorder="1" applyAlignment="1" applyProtection="1">
      <alignment vertical="center"/>
      <protection/>
    </xf>
    <xf numFmtId="4" fontId="4" fillId="0" borderId="0" xfId="15" applyNumberFormat="1" applyFont="1" applyBorder="1" applyAlignment="1" applyProtection="1">
      <alignment vertical="center" shrinkToFit="1"/>
      <protection/>
    </xf>
    <xf numFmtId="4" fontId="4" fillId="4" borderId="0" xfId="15" applyNumberFormat="1" applyFont="1" applyFill="1" applyBorder="1" applyAlignment="1" applyProtection="1">
      <alignment vertical="center" shrinkToFit="1"/>
      <protection/>
    </xf>
    <xf numFmtId="4" fontId="4" fillId="4" borderId="2" xfId="15" applyNumberFormat="1" applyFont="1" applyFill="1" applyBorder="1" applyAlignment="1" applyProtection="1">
      <alignment vertical="center" shrinkToFit="1"/>
      <protection/>
    </xf>
    <xf numFmtId="176" fontId="4" fillId="0" borderId="0" xfId="15" applyNumberFormat="1" applyFont="1" applyBorder="1" applyAlignment="1" applyProtection="1">
      <alignment vertical="center" shrinkToFit="1"/>
      <protection/>
    </xf>
    <xf numFmtId="176" fontId="4" fillId="4" borderId="0" xfId="15" applyNumberFormat="1" applyFont="1" applyFill="1" applyBorder="1" applyAlignment="1" applyProtection="1">
      <alignment vertical="center"/>
      <protection/>
    </xf>
    <xf numFmtId="176" fontId="4" fillId="4" borderId="2" xfId="15" applyNumberFormat="1" applyFont="1" applyFill="1" applyBorder="1" applyAlignment="1" applyProtection="1">
      <alignment vertical="center"/>
      <protection/>
    </xf>
    <xf numFmtId="172" fontId="4" fillId="6" borderId="0" xfId="21" applyNumberFormat="1" applyFont="1" applyFill="1" applyBorder="1" applyAlignment="1" applyProtection="1">
      <alignment horizontal="right"/>
      <protection/>
    </xf>
    <xf numFmtId="2" fontId="4" fillId="0" borderId="0" xfId="15" applyNumberFormat="1" applyFont="1" applyBorder="1" applyAlignment="1" applyProtection="1">
      <alignment horizontal="right" vertical="center"/>
      <protection/>
    </xf>
    <xf numFmtId="2" fontId="4" fillId="4" borderId="0" xfId="15" applyNumberFormat="1" applyFont="1" applyFill="1" applyBorder="1" applyAlignment="1" applyProtection="1">
      <alignment horizontal="right" vertical="center"/>
      <protection/>
    </xf>
    <xf numFmtId="2" fontId="4" fillId="4" borderId="2" xfId="15" applyNumberFormat="1" applyFont="1" applyFill="1" applyBorder="1" applyAlignment="1" applyProtection="1">
      <alignment horizontal="right" vertical="center"/>
      <protection/>
    </xf>
    <xf numFmtId="4" fontId="4" fillId="4" borderId="0" xfId="21" applyNumberFormat="1" applyFont="1" applyFill="1" applyBorder="1" applyAlignment="1" applyProtection="1">
      <alignment horizontal="right" vertical="center"/>
      <protection/>
    </xf>
    <xf numFmtId="4" fontId="4" fillId="6" borderId="0" xfId="21" applyNumberFormat="1" applyFont="1" applyFill="1" applyBorder="1" applyAlignment="1" applyProtection="1">
      <alignment horizontal="right"/>
      <protection/>
    </xf>
    <xf numFmtId="4" fontId="4" fillId="4" borderId="2" xfId="21" applyNumberFormat="1" applyFont="1" applyFill="1" applyBorder="1" applyAlignment="1" applyProtection="1">
      <alignment horizontal="right" vertical="center"/>
      <protection/>
    </xf>
    <xf numFmtId="4" fontId="4" fillId="0" borderId="5" xfId="15" applyNumberFormat="1" applyFont="1" applyFill="1" applyBorder="1" applyAlignment="1" applyProtection="1">
      <alignment horizontal="center" vertical="center"/>
      <protection/>
    </xf>
    <xf numFmtId="4" fontId="4" fillId="4" borderId="5" xfId="0" applyNumberFormat="1" applyFont="1" applyFill="1" applyBorder="1" applyAlignment="1" applyProtection="1">
      <alignment horizontal="right" vertical="center" wrapText="1"/>
      <protection/>
    </xf>
    <xf numFmtId="0" fontId="4" fillId="4" borderId="3" xfId="0" applyFont="1" applyFill="1" applyBorder="1" applyAlignment="1" applyProtection="1">
      <alignment horizontal="left" vertical="center"/>
      <protection/>
    </xf>
    <xf numFmtId="0" fontId="4" fillId="4" borderId="4" xfId="0" applyFont="1" applyFill="1" applyBorder="1" applyAlignment="1" applyProtection="1">
      <alignment horizontal="left" vertical="center"/>
      <protection/>
    </xf>
    <xf numFmtId="178" fontId="1" fillId="0" borderId="0" xfId="0" applyNumberFormat="1" applyFont="1" applyAlignment="1">
      <alignment/>
    </xf>
    <xf numFmtId="178" fontId="1" fillId="0" borderId="0" xfId="0" applyNumberFormat="1" applyFont="1" applyFill="1" applyAlignment="1" quotePrefix="1">
      <alignment/>
    </xf>
    <xf numFmtId="0" fontId="6" fillId="4" borderId="5" xfId="0" applyFont="1" applyFill="1" applyBorder="1" applyAlignment="1" applyProtection="1">
      <alignment vertical="center"/>
      <protection/>
    </xf>
    <xf numFmtId="173" fontId="4" fillId="6" borderId="12" xfId="0" applyNumberFormat="1" applyFont="1" applyFill="1" applyBorder="1" applyAlignment="1" applyProtection="1">
      <alignment vertical="center"/>
      <protection/>
    </xf>
    <xf numFmtId="0" fontId="4" fillId="6" borderId="12" xfId="0" applyFont="1" applyFill="1" applyBorder="1" applyAlignment="1" applyProtection="1">
      <alignment vertical="center"/>
      <protection/>
    </xf>
    <xf numFmtId="4" fontId="4" fillId="0" borderId="4" xfId="15" applyNumberFormat="1" applyFont="1" applyBorder="1" applyAlignment="1" applyProtection="1">
      <alignment horizontal="right" vertical="center" shrinkToFit="1"/>
      <protection/>
    </xf>
    <xf numFmtId="4" fontId="4" fillId="4" borderId="4" xfId="15" applyNumberFormat="1" applyFont="1" applyFill="1" applyBorder="1" applyAlignment="1" applyProtection="1">
      <alignment horizontal="right" vertical="center"/>
      <protection/>
    </xf>
    <xf numFmtId="4" fontId="4" fillId="0" borderId="4" xfId="15" applyNumberFormat="1" applyFont="1" applyBorder="1" applyAlignment="1" applyProtection="1">
      <alignment horizontal="right" vertical="center"/>
      <protection/>
    </xf>
    <xf numFmtId="4" fontId="4" fillId="4" borderId="16" xfId="15" applyNumberFormat="1" applyFont="1" applyFill="1" applyBorder="1" applyAlignment="1" applyProtection="1">
      <alignment horizontal="right" vertical="center"/>
      <protection/>
    </xf>
    <xf numFmtId="49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 quotePrefix="1">
      <alignment horizontal="center"/>
    </xf>
    <xf numFmtId="178" fontId="0" fillId="0" borderId="0" xfId="0" applyNumberFormat="1" applyAlignment="1">
      <alignment horizontal="right"/>
    </xf>
    <xf numFmtId="178" fontId="1" fillId="0" borderId="0" xfId="0" applyNumberFormat="1" applyFont="1" applyFill="1" applyAlignment="1">
      <alignment horizontal="left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0</xdr:rowOff>
    </xdr:from>
    <xdr:to>
      <xdr:col>2</xdr:col>
      <xdr:colOff>409575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57200" y="2124075"/>
          <a:ext cx="1304925" cy="9525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POSitouch</a:t>
          </a:r>
        </a:p>
      </xdr:txBody>
    </xdr:sp>
    <xdr:clientData/>
  </xdr:twoCellAnchor>
  <xdr:twoCellAnchor>
    <xdr:from>
      <xdr:col>3</xdr:col>
      <xdr:colOff>590550</xdr:colOff>
      <xdr:row>13</xdr:row>
      <xdr:rowOff>9525</xdr:rowOff>
    </xdr:from>
    <xdr:to>
      <xdr:col>5</xdr:col>
      <xdr:colOff>209550</xdr:colOff>
      <xdr:row>18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52700" y="2133600"/>
          <a:ext cx="1200150" cy="9525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NorthStar
Desktop</a:t>
          </a:r>
        </a:p>
      </xdr:txBody>
    </xdr:sp>
    <xdr:clientData/>
  </xdr:twoCellAnchor>
  <xdr:twoCellAnchor>
    <xdr:from>
      <xdr:col>7</xdr:col>
      <xdr:colOff>533400</xdr:colOff>
      <xdr:row>13</xdr:row>
      <xdr:rowOff>0</xdr:rowOff>
    </xdr:from>
    <xdr:to>
      <xdr:col>11</xdr:col>
      <xdr:colOff>133350</xdr:colOff>
      <xdr:row>19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5448300" y="2124075"/>
          <a:ext cx="2466975" cy="10001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NorthStar SQL &amp;
Web-Portal</a:t>
          </a:r>
        </a:p>
      </xdr:txBody>
    </xdr:sp>
    <xdr:clientData/>
  </xdr:twoCellAnchor>
  <xdr:twoCellAnchor>
    <xdr:from>
      <xdr:col>1</xdr:col>
      <xdr:colOff>504825</xdr:colOff>
      <xdr:row>10</xdr:row>
      <xdr:rowOff>66675</xdr:rowOff>
    </xdr:from>
    <xdr:to>
      <xdr:col>1</xdr:col>
      <xdr:colOff>504825</xdr:colOff>
      <xdr:row>12</xdr:row>
      <xdr:rowOff>95250</xdr:rowOff>
    </xdr:to>
    <xdr:sp>
      <xdr:nvSpPr>
        <xdr:cNvPr id="4" name="Line 6"/>
        <xdr:cNvSpPr>
          <a:spLocks/>
        </xdr:cNvSpPr>
      </xdr:nvSpPr>
      <xdr:spPr>
        <a:xfrm>
          <a:off x="1114425" y="17049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10</xdr:row>
      <xdr:rowOff>76200</xdr:rowOff>
    </xdr:from>
    <xdr:to>
      <xdr:col>4</xdr:col>
      <xdr:colOff>581025</xdr:colOff>
      <xdr:row>12</xdr:row>
      <xdr:rowOff>104775</xdr:rowOff>
    </xdr:to>
    <xdr:sp>
      <xdr:nvSpPr>
        <xdr:cNvPr id="5" name="Line 7"/>
        <xdr:cNvSpPr>
          <a:spLocks/>
        </xdr:cNvSpPr>
      </xdr:nvSpPr>
      <xdr:spPr>
        <a:xfrm>
          <a:off x="3152775" y="17145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21</xdr:row>
      <xdr:rowOff>152400</xdr:rowOff>
    </xdr:from>
    <xdr:to>
      <xdr:col>10</xdr:col>
      <xdr:colOff>257175</xdr:colOff>
      <xdr:row>29</xdr:row>
      <xdr:rowOff>76200</xdr:rowOff>
    </xdr:to>
    <xdr:sp>
      <xdr:nvSpPr>
        <xdr:cNvPr id="6" name="AutoShape 11"/>
        <xdr:cNvSpPr>
          <a:spLocks/>
        </xdr:cNvSpPr>
      </xdr:nvSpPr>
      <xdr:spPr>
        <a:xfrm>
          <a:off x="5905500" y="3571875"/>
          <a:ext cx="1524000" cy="1219200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Sales Reports
</a:t>
          </a:r>
        </a:p>
      </xdr:txBody>
    </xdr:sp>
    <xdr:clientData/>
  </xdr:twoCellAnchor>
  <xdr:twoCellAnchor>
    <xdr:from>
      <xdr:col>9</xdr:col>
      <xdr:colOff>361950</xdr:colOff>
      <xdr:row>19</xdr:row>
      <xdr:rowOff>104775</xdr:rowOff>
    </xdr:from>
    <xdr:to>
      <xdr:col>9</xdr:col>
      <xdr:colOff>381000</xdr:colOff>
      <xdr:row>21</xdr:row>
      <xdr:rowOff>66675</xdr:rowOff>
    </xdr:to>
    <xdr:sp>
      <xdr:nvSpPr>
        <xdr:cNvPr id="7" name="Line 13"/>
        <xdr:cNvSpPr>
          <a:spLocks/>
        </xdr:cNvSpPr>
      </xdr:nvSpPr>
      <xdr:spPr>
        <a:xfrm>
          <a:off x="6743700" y="3200400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152400</xdr:rowOff>
    </xdr:from>
    <xdr:to>
      <xdr:col>3</xdr:col>
      <xdr:colOff>504825</xdr:colOff>
      <xdr:row>15</xdr:row>
      <xdr:rowOff>152400</xdr:rowOff>
    </xdr:to>
    <xdr:sp>
      <xdr:nvSpPr>
        <xdr:cNvPr id="8" name="Line 14"/>
        <xdr:cNvSpPr>
          <a:spLocks/>
        </xdr:cNvSpPr>
      </xdr:nvSpPr>
      <xdr:spPr>
        <a:xfrm>
          <a:off x="1857375" y="2600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15</xdr:row>
      <xdr:rowOff>142875</xdr:rowOff>
    </xdr:from>
    <xdr:to>
      <xdr:col>7</xdr:col>
      <xdr:colOff>438150</xdr:colOff>
      <xdr:row>15</xdr:row>
      <xdr:rowOff>142875</xdr:rowOff>
    </xdr:to>
    <xdr:sp>
      <xdr:nvSpPr>
        <xdr:cNvPr id="9" name="Line 15"/>
        <xdr:cNvSpPr>
          <a:spLocks/>
        </xdr:cNvSpPr>
      </xdr:nvSpPr>
      <xdr:spPr>
        <a:xfrm>
          <a:off x="3838575" y="2590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14</xdr:row>
      <xdr:rowOff>142875</xdr:rowOff>
    </xdr:from>
    <xdr:to>
      <xdr:col>7</xdr:col>
      <xdr:colOff>123825</xdr:colOff>
      <xdr:row>17</xdr:row>
      <xdr:rowOff>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14800" y="2428875"/>
          <a:ext cx="923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Commitment</a:t>
          </a:r>
        </a:p>
      </xdr:txBody>
    </xdr:sp>
    <xdr:clientData/>
  </xdr:twoCellAnchor>
  <xdr:twoCellAnchor>
    <xdr:from>
      <xdr:col>4</xdr:col>
      <xdr:colOff>47625</xdr:colOff>
      <xdr:row>21</xdr:row>
      <xdr:rowOff>152400</xdr:rowOff>
    </xdr:from>
    <xdr:to>
      <xdr:col>5</xdr:col>
      <xdr:colOff>76200</xdr:colOff>
      <xdr:row>28</xdr:row>
      <xdr:rowOff>152400</xdr:rowOff>
    </xdr:to>
    <xdr:sp>
      <xdr:nvSpPr>
        <xdr:cNvPr id="11" name="AutoShape 18"/>
        <xdr:cNvSpPr>
          <a:spLocks/>
        </xdr:cNvSpPr>
      </xdr:nvSpPr>
      <xdr:spPr>
        <a:xfrm>
          <a:off x="2619375" y="3571875"/>
          <a:ext cx="1000125" cy="1133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&amp; Weekly Operations Reports</a:t>
          </a:r>
        </a:p>
      </xdr:txBody>
    </xdr:sp>
    <xdr:clientData/>
  </xdr:twoCellAnchor>
  <xdr:twoCellAnchor>
    <xdr:from>
      <xdr:col>4</xdr:col>
      <xdr:colOff>561975</xdr:colOff>
      <xdr:row>19</xdr:row>
      <xdr:rowOff>66675</xdr:rowOff>
    </xdr:from>
    <xdr:to>
      <xdr:col>4</xdr:col>
      <xdr:colOff>561975</xdr:colOff>
      <xdr:row>21</xdr:row>
      <xdr:rowOff>57150</xdr:rowOff>
    </xdr:to>
    <xdr:sp>
      <xdr:nvSpPr>
        <xdr:cNvPr id="12" name="Line 19"/>
        <xdr:cNvSpPr>
          <a:spLocks/>
        </xdr:cNvSpPr>
      </xdr:nvSpPr>
      <xdr:spPr>
        <a:xfrm>
          <a:off x="3133725" y="3162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22</xdr:row>
      <xdr:rowOff>0</xdr:rowOff>
    </xdr:from>
    <xdr:to>
      <xdr:col>2</xdr:col>
      <xdr:colOff>257175</xdr:colOff>
      <xdr:row>29</xdr:row>
      <xdr:rowOff>114300</xdr:rowOff>
    </xdr:to>
    <xdr:sp>
      <xdr:nvSpPr>
        <xdr:cNvPr id="13" name="AutoShape 21"/>
        <xdr:cNvSpPr>
          <a:spLocks/>
        </xdr:cNvSpPr>
      </xdr:nvSpPr>
      <xdr:spPr>
        <a:xfrm>
          <a:off x="485775" y="3581400"/>
          <a:ext cx="1123950" cy="12477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Reporting </a:t>
          </a:r>
        </a:p>
      </xdr:txBody>
    </xdr:sp>
    <xdr:clientData/>
  </xdr:twoCellAnchor>
  <xdr:twoCellAnchor>
    <xdr:from>
      <xdr:col>1</xdr:col>
      <xdr:colOff>495300</xdr:colOff>
      <xdr:row>19</xdr:row>
      <xdr:rowOff>95250</xdr:rowOff>
    </xdr:from>
    <xdr:to>
      <xdr:col>1</xdr:col>
      <xdr:colOff>495300</xdr:colOff>
      <xdr:row>21</xdr:row>
      <xdr:rowOff>85725</xdr:rowOff>
    </xdr:to>
    <xdr:sp>
      <xdr:nvSpPr>
        <xdr:cNvPr id="14" name="Line 23"/>
        <xdr:cNvSpPr>
          <a:spLocks/>
        </xdr:cNvSpPr>
      </xdr:nvSpPr>
      <xdr:spPr>
        <a:xfrm>
          <a:off x="1104900" y="3190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39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5.8515625" style="0" customWidth="1"/>
    <col min="4" max="4" width="37.421875" style="0" bestFit="1" customWidth="1"/>
    <col min="5" max="5" width="10.57421875" style="0" customWidth="1"/>
    <col min="6" max="6" width="20.28125" style="0" customWidth="1"/>
  </cols>
  <sheetData>
    <row r="1" ht="18">
      <c r="A1" s="7" t="s">
        <v>1</v>
      </c>
    </row>
    <row r="2" ht="15.75">
      <c r="A2" s="11" t="s">
        <v>2</v>
      </c>
    </row>
    <row r="3" spans="1:4" ht="12.75">
      <c r="A3" s="12" t="s">
        <v>93</v>
      </c>
      <c r="B3" s="12"/>
      <c r="C3" s="147" t="s">
        <v>95</v>
      </c>
      <c r="D3" s="147"/>
    </row>
    <row r="4" spans="1:4" ht="12.75">
      <c r="A4" s="12" t="s">
        <v>94</v>
      </c>
      <c r="B4" s="12"/>
      <c r="C4" s="148"/>
      <c r="D4" s="148"/>
    </row>
    <row r="5" ht="12.75">
      <c r="A5" s="6"/>
    </row>
    <row r="7" spans="1:6" ht="12.75">
      <c r="A7" s="2" t="s">
        <v>62</v>
      </c>
      <c r="B7" s="2"/>
      <c r="C7" s="2"/>
      <c r="D7" s="2"/>
      <c r="E7" s="2"/>
      <c r="F7" s="1"/>
    </row>
    <row r="9" ht="12.75">
      <c r="A9" s="6" t="s">
        <v>171</v>
      </c>
    </row>
    <row r="10" ht="12.75">
      <c r="B10" t="s">
        <v>172</v>
      </c>
    </row>
    <row r="11" ht="12.75">
      <c r="B11" t="s">
        <v>173</v>
      </c>
    </row>
    <row r="12" ht="12.75">
      <c r="B12" t="s">
        <v>174</v>
      </c>
    </row>
    <row r="15" ht="12.75">
      <c r="A15" s="6" t="s">
        <v>175</v>
      </c>
    </row>
    <row r="16" ht="12.75">
      <c r="B16" t="s">
        <v>176</v>
      </c>
    </row>
    <row r="17" ht="12.75">
      <c r="B17" t="s">
        <v>177</v>
      </c>
    </row>
    <row r="27" spans="1:6" ht="12.75">
      <c r="A27" s="2" t="s">
        <v>63</v>
      </c>
      <c r="B27" s="2"/>
      <c r="C27" s="2"/>
      <c r="D27" s="2"/>
      <c r="E27" s="2"/>
      <c r="F27" s="1"/>
    </row>
    <row r="28" spans="1:5" s="4" customFormat="1" ht="12.75">
      <c r="A28" s="92"/>
      <c r="B28" s="92"/>
      <c r="C28" s="92"/>
      <c r="D28" s="92"/>
      <c r="E28" s="92"/>
    </row>
    <row r="29" spans="2:6" ht="12.75">
      <c r="B29" s="93" t="s">
        <v>64</v>
      </c>
      <c r="C29" s="93" t="s">
        <v>65</v>
      </c>
      <c r="D29" s="93" t="s">
        <v>66</v>
      </c>
      <c r="E29" s="93"/>
      <c r="F29" s="86"/>
    </row>
    <row r="30" spans="2:3" ht="12.75">
      <c r="B30" t="s">
        <v>73</v>
      </c>
      <c r="C30" t="s">
        <v>67</v>
      </c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2" t="s">
        <v>68</v>
      </c>
      <c r="B33" s="2"/>
      <c r="C33" s="2"/>
      <c r="D33" s="2"/>
      <c r="E33" s="2"/>
      <c r="F33" s="1"/>
    </row>
    <row r="35" ht="12.75">
      <c r="B35" s="93" t="s">
        <v>69</v>
      </c>
    </row>
    <row r="36" ht="12.75">
      <c r="B36" t="s">
        <v>70</v>
      </c>
    </row>
    <row r="38" ht="12.75">
      <c r="B38" s="93" t="s">
        <v>71</v>
      </c>
    </row>
    <row r="39" spans="2:4" ht="12.75">
      <c r="B39" t="s">
        <v>74</v>
      </c>
      <c r="D39" t="s">
        <v>72</v>
      </c>
    </row>
  </sheetData>
  <printOptions/>
  <pageMargins left="0.75" right="0.75" top="0.75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showGridLines="0" zoomScale="86" zoomScaleNormal="86" workbookViewId="0" topLeftCell="A1">
      <selection activeCell="D45" sqref="D45"/>
    </sheetView>
  </sheetViews>
  <sheetFormatPr defaultColWidth="9.140625" defaultRowHeight="12.75"/>
  <cols>
    <col min="2" max="2" width="11.140625" style="0" customWidth="1"/>
    <col min="5" max="5" width="14.57421875" style="0" customWidth="1"/>
    <col min="6" max="6" width="11.421875" style="0" customWidth="1"/>
    <col min="9" max="9" width="12.8515625" style="0" customWidth="1"/>
    <col min="10" max="10" width="11.8515625" style="0" customWidth="1"/>
    <col min="13" max="13" width="9.140625" style="3" customWidth="1"/>
  </cols>
  <sheetData>
    <row r="1" ht="13.5" thickBot="1"/>
    <row r="2" spans="2:12" ht="13.5" thickBot="1">
      <c r="B2" s="87" t="s">
        <v>99</v>
      </c>
      <c r="C2" s="88"/>
      <c r="D2" s="88"/>
      <c r="E2" s="88"/>
      <c r="F2" s="88"/>
      <c r="G2" s="88"/>
      <c r="H2" s="88"/>
      <c r="I2" s="88"/>
      <c r="J2" s="88"/>
      <c r="K2" s="88"/>
      <c r="L2" s="89"/>
    </row>
    <row r="4" spans="2:7" ht="12.75">
      <c r="B4" s="86" t="s">
        <v>54</v>
      </c>
      <c r="C4" s="86" t="s">
        <v>55</v>
      </c>
      <c r="E4" s="86" t="s">
        <v>54</v>
      </c>
      <c r="F4" s="86" t="s">
        <v>6</v>
      </c>
      <c r="G4" s="86" t="s">
        <v>55</v>
      </c>
    </row>
    <row r="5" spans="2:12" ht="12.75">
      <c r="B5" t="s">
        <v>3</v>
      </c>
      <c r="C5" t="s">
        <v>9</v>
      </c>
      <c r="E5" t="s">
        <v>11</v>
      </c>
      <c r="F5" s="17" t="s">
        <v>20</v>
      </c>
      <c r="G5" t="s">
        <v>9</v>
      </c>
      <c r="I5" s="4"/>
      <c r="J5" s="85"/>
      <c r="K5" s="85"/>
      <c r="L5" s="4"/>
    </row>
    <row r="6" spans="2:12" ht="12.75">
      <c r="B6" t="s">
        <v>12</v>
      </c>
      <c r="C6" t="s">
        <v>9</v>
      </c>
      <c r="E6" s="4" t="s">
        <v>16</v>
      </c>
      <c r="F6" s="85" t="s">
        <v>19</v>
      </c>
      <c r="G6" s="4" t="s">
        <v>9</v>
      </c>
      <c r="H6" s="4"/>
      <c r="I6" s="4"/>
      <c r="J6" s="4"/>
      <c r="K6" s="85"/>
      <c r="L6" s="4"/>
    </row>
    <row r="7" spans="2:11" ht="12.75">
      <c r="B7" t="s">
        <v>13</v>
      </c>
      <c r="C7" t="s">
        <v>9</v>
      </c>
      <c r="E7" s="4" t="s">
        <v>17</v>
      </c>
      <c r="F7" s="85" t="s">
        <v>19</v>
      </c>
      <c r="G7" s="4" t="s">
        <v>9</v>
      </c>
      <c r="H7" s="4"/>
      <c r="I7" s="4"/>
      <c r="J7" s="4"/>
      <c r="K7" s="4"/>
    </row>
    <row r="8" spans="2:11" ht="12.75">
      <c r="B8" t="s">
        <v>4</v>
      </c>
      <c r="C8" t="s">
        <v>9</v>
      </c>
      <c r="E8" s="4" t="s">
        <v>18</v>
      </c>
      <c r="F8" s="85" t="s">
        <v>19</v>
      </c>
      <c r="G8" s="4" t="s">
        <v>9</v>
      </c>
      <c r="H8" s="4"/>
      <c r="I8" s="4"/>
      <c r="J8" s="4"/>
      <c r="K8" s="4"/>
    </row>
    <row r="9" spans="2:11" ht="12.75">
      <c r="B9" t="s">
        <v>14</v>
      </c>
      <c r="C9" t="s">
        <v>9</v>
      </c>
      <c r="E9" s="4" t="s">
        <v>53</v>
      </c>
      <c r="F9" s="85" t="s">
        <v>19</v>
      </c>
      <c r="G9" s="4" t="s">
        <v>9</v>
      </c>
      <c r="H9" s="4"/>
      <c r="I9" s="4"/>
      <c r="J9" s="4"/>
      <c r="K9" s="4"/>
    </row>
    <row r="10" spans="2:11" ht="12.75">
      <c r="B10" t="s">
        <v>15</v>
      </c>
      <c r="C10" t="s">
        <v>9</v>
      </c>
      <c r="E10" s="4" t="s">
        <v>24</v>
      </c>
      <c r="F10" s="85" t="s">
        <v>19</v>
      </c>
      <c r="G10" s="4" t="s">
        <v>9</v>
      </c>
      <c r="H10" s="4"/>
      <c r="I10" s="4"/>
      <c r="J10" s="4"/>
      <c r="K10" s="4"/>
    </row>
    <row r="11" spans="5:11" ht="12.75">
      <c r="E11" s="4"/>
      <c r="F11" s="4"/>
      <c r="G11" s="4"/>
      <c r="H11" s="4"/>
      <c r="I11" s="4"/>
      <c r="J11" s="4"/>
      <c r="K11" s="4"/>
    </row>
    <row r="12" spans="5:11" ht="12.75">
      <c r="E12" s="4"/>
      <c r="F12" s="4"/>
      <c r="G12" s="4"/>
      <c r="H12" s="4"/>
      <c r="I12" s="4"/>
      <c r="J12" s="4"/>
      <c r="K12" s="4"/>
    </row>
    <row r="13" spans="5:11" ht="12.75">
      <c r="E13" s="4"/>
      <c r="F13" s="4"/>
      <c r="G13" s="4"/>
      <c r="H13" s="4"/>
      <c r="I13" s="4"/>
      <c r="J13" s="4"/>
      <c r="K13" s="4"/>
    </row>
    <row r="14" spans="5:11" ht="12.75">
      <c r="E14" s="4"/>
      <c r="F14" s="4"/>
      <c r="G14" s="4"/>
      <c r="H14" s="4"/>
      <c r="I14" s="4"/>
      <c r="J14" s="4"/>
      <c r="K14" s="4"/>
    </row>
    <row r="15" spans="5:11" ht="12.75">
      <c r="E15" s="4"/>
      <c r="F15" s="4"/>
      <c r="G15" s="4"/>
      <c r="H15" s="4"/>
      <c r="I15" s="4"/>
      <c r="J15" s="4"/>
      <c r="K15" s="4"/>
    </row>
    <row r="16" spans="5:11" ht="12.75">
      <c r="E16" s="4"/>
      <c r="F16" s="4"/>
      <c r="G16" s="4"/>
      <c r="H16" s="4"/>
      <c r="I16" s="4"/>
      <c r="J16" s="4"/>
      <c r="K16" s="4"/>
    </row>
    <row r="17" spans="5:11" ht="12.75">
      <c r="E17" s="4"/>
      <c r="F17" s="4"/>
      <c r="G17" s="4"/>
      <c r="H17" s="4"/>
      <c r="I17" s="4"/>
      <c r="J17" s="4"/>
      <c r="K17" s="4"/>
    </row>
    <row r="18" spans="5:11" ht="12.75">
      <c r="E18" s="4"/>
      <c r="F18" s="4"/>
      <c r="G18" s="4"/>
      <c r="H18" s="4"/>
      <c r="I18" s="4"/>
      <c r="J18" s="4"/>
      <c r="K18" s="4"/>
    </row>
    <row r="19" spans="5:11" ht="12.75">
      <c r="E19" s="4"/>
      <c r="F19" s="4"/>
      <c r="G19" s="4"/>
      <c r="H19" s="4"/>
      <c r="I19" s="4"/>
      <c r="J19" s="4"/>
      <c r="K19" s="4"/>
    </row>
    <row r="20" spans="5:11" ht="12.75">
      <c r="E20" s="4"/>
      <c r="F20" s="4"/>
      <c r="G20" s="4"/>
      <c r="H20" s="4"/>
      <c r="I20" s="4"/>
      <c r="J20" s="4"/>
      <c r="K20" s="4"/>
    </row>
    <row r="21" spans="5:11" ht="12.75">
      <c r="E21" s="4"/>
      <c r="F21" s="4"/>
      <c r="G21" s="4"/>
      <c r="H21" s="4"/>
      <c r="I21" s="4"/>
      <c r="J21" s="4"/>
      <c r="K21" s="4"/>
    </row>
    <row r="22" spans="5:11" ht="12.75">
      <c r="E22" s="4"/>
      <c r="F22" s="4"/>
      <c r="G22" s="4"/>
      <c r="H22" s="4"/>
      <c r="I22" s="4"/>
      <c r="J22" s="4"/>
      <c r="K22" s="4"/>
    </row>
    <row r="23" spans="5:11" ht="12.75">
      <c r="E23" s="4"/>
      <c r="F23" s="4"/>
      <c r="G23" s="4"/>
      <c r="H23" s="4"/>
      <c r="I23" s="4"/>
      <c r="J23" s="4"/>
      <c r="K23" s="4"/>
    </row>
    <row r="24" spans="5:11" ht="12.75">
      <c r="E24" s="4"/>
      <c r="F24" s="4"/>
      <c r="G24" s="4"/>
      <c r="H24" s="4"/>
      <c r="I24" s="4"/>
      <c r="J24" s="4"/>
      <c r="K24" s="4"/>
    </row>
    <row r="25" spans="5:11" ht="12.75">
      <c r="E25" s="4"/>
      <c r="F25" s="4"/>
      <c r="G25" s="4"/>
      <c r="H25" s="4"/>
      <c r="I25" s="4"/>
      <c r="J25" s="4"/>
      <c r="K25" s="4"/>
    </row>
    <row r="26" spans="5:11" ht="12.75">
      <c r="E26" s="4"/>
      <c r="F26" s="4"/>
      <c r="G26" s="4"/>
      <c r="H26" s="4"/>
      <c r="I26" s="4"/>
      <c r="J26" s="4"/>
      <c r="K26" s="4"/>
    </row>
    <row r="27" spans="5:11" ht="12.75">
      <c r="E27" s="4"/>
      <c r="F27" s="4"/>
      <c r="G27" s="4"/>
      <c r="H27" s="4"/>
      <c r="I27" s="4"/>
      <c r="J27" s="4"/>
      <c r="K27" s="4"/>
    </row>
    <row r="28" spans="5:11" ht="12.75">
      <c r="E28" s="4"/>
      <c r="F28" s="4"/>
      <c r="G28" s="4"/>
      <c r="H28" s="4"/>
      <c r="I28" s="4"/>
      <c r="J28" s="4"/>
      <c r="K28" s="4"/>
    </row>
    <row r="29" spans="5:11" ht="12.75">
      <c r="E29" s="4"/>
      <c r="F29" s="4"/>
      <c r="G29" s="4"/>
      <c r="H29" s="4"/>
      <c r="I29" s="4"/>
      <c r="J29" s="4"/>
      <c r="K29" s="4"/>
    </row>
    <row r="30" spans="5:11" ht="12.75">
      <c r="E30" s="4"/>
      <c r="F30" s="4"/>
      <c r="G30" s="4"/>
      <c r="H30" s="4"/>
      <c r="I30" s="4"/>
      <c r="J30" s="4"/>
      <c r="K30" s="4"/>
    </row>
    <row r="31" spans="5:11" ht="12.75">
      <c r="E31" s="4"/>
      <c r="F31" s="4"/>
      <c r="G31" s="4"/>
      <c r="H31" s="4"/>
      <c r="I31" s="4"/>
      <c r="J31" s="4"/>
      <c r="K31" s="4"/>
    </row>
    <row r="32" spans="5:11" ht="12.75">
      <c r="E32" s="4" t="s">
        <v>56</v>
      </c>
      <c r="F32" s="4"/>
      <c r="G32" s="4"/>
      <c r="H32" s="4"/>
      <c r="I32" s="4" t="s">
        <v>59</v>
      </c>
      <c r="J32" s="4"/>
      <c r="K32" s="4"/>
    </row>
    <row r="33" spans="5:11" ht="12.75">
      <c r="E33" s="4" t="s">
        <v>57</v>
      </c>
      <c r="F33" s="4"/>
      <c r="G33" s="4"/>
      <c r="H33" s="4"/>
      <c r="I33" s="4" t="s">
        <v>61</v>
      </c>
      <c r="J33" s="4"/>
      <c r="K33" s="4"/>
    </row>
    <row r="34" spans="5:12" ht="12.75">
      <c r="E34" s="4" t="s">
        <v>58</v>
      </c>
      <c r="F34" s="4"/>
      <c r="G34" s="4"/>
      <c r="H34" s="4"/>
      <c r="I34" s="4"/>
      <c r="J34" s="4"/>
      <c r="K34" s="4"/>
      <c r="L34" s="4"/>
    </row>
    <row r="35" spans="5:11" ht="12.75">
      <c r="E35" s="4" t="s">
        <v>75</v>
      </c>
      <c r="F35" s="4"/>
      <c r="G35" s="4"/>
      <c r="H35" s="4"/>
      <c r="I35" s="4"/>
      <c r="J35" s="4"/>
      <c r="K35" s="4"/>
    </row>
    <row r="36" spans="5:11" ht="12.75">
      <c r="E36" s="4"/>
      <c r="F36" s="4"/>
      <c r="G36" s="4"/>
      <c r="H36" s="4"/>
      <c r="I36" s="4"/>
      <c r="J36" s="4"/>
      <c r="K36" s="4"/>
    </row>
    <row r="37" spans="5:11" ht="12.75">
      <c r="E37" s="4"/>
      <c r="F37" s="4"/>
      <c r="G37" s="4"/>
      <c r="H37" s="4"/>
      <c r="I37" s="4"/>
      <c r="J37" s="4"/>
      <c r="K37" s="4"/>
    </row>
  </sheetData>
  <printOptions/>
  <pageMargins left="0.75" right="0.75" top="1" bottom="1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80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5.8515625" style="0" customWidth="1"/>
    <col min="2" max="2" width="19.8515625" style="0" customWidth="1"/>
    <col min="3" max="3" width="51.421875" style="0" customWidth="1"/>
    <col min="4" max="4" width="28.8515625" style="0" bestFit="1" customWidth="1"/>
    <col min="5" max="5" width="12.57421875" style="0" bestFit="1" customWidth="1"/>
  </cols>
  <sheetData>
    <row r="1" spans="1:5" ht="15.75">
      <c r="A1" s="11" t="s">
        <v>1</v>
      </c>
      <c r="D1" s="5" t="s">
        <v>97</v>
      </c>
      <c r="E1" s="16"/>
    </row>
    <row r="2" spans="1:5" ht="15.75">
      <c r="A2" s="11" t="s">
        <v>2</v>
      </c>
      <c r="D2" s="5" t="s">
        <v>98</v>
      </c>
      <c r="E2" s="150"/>
    </row>
    <row r="3" ht="12.75">
      <c r="B3" s="6"/>
    </row>
    <row r="4" spans="1:5" ht="13.5" thickBot="1">
      <c r="A4" s="90" t="s">
        <v>96</v>
      </c>
      <c r="B4" s="15" t="s">
        <v>0</v>
      </c>
      <c r="C4" s="15" t="s">
        <v>5</v>
      </c>
      <c r="D4" s="15" t="s">
        <v>10</v>
      </c>
      <c r="E4" s="15" t="s">
        <v>8</v>
      </c>
    </row>
    <row r="5" spans="1:5" ht="12.75">
      <c r="A5" s="151">
        <v>1</v>
      </c>
      <c r="B5" s="154"/>
      <c r="C5" s="154"/>
      <c r="D5" s="154"/>
      <c r="E5" s="154"/>
    </row>
    <row r="6" spans="1:5" ht="12.75">
      <c r="A6" s="152">
        <v>2</v>
      </c>
      <c r="B6" s="153"/>
      <c r="C6" s="153"/>
      <c r="D6" s="153"/>
      <c r="E6" s="153"/>
    </row>
    <row r="7" spans="1:5" ht="12.75">
      <c r="A7" s="152">
        <v>3</v>
      </c>
      <c r="B7" s="153"/>
      <c r="C7" s="153"/>
      <c r="D7" s="153"/>
      <c r="E7" s="153"/>
    </row>
    <row r="8" spans="1:5" ht="12.75">
      <c r="A8" s="152">
        <v>4</v>
      </c>
      <c r="B8" s="153"/>
      <c r="C8" s="153"/>
      <c r="D8" s="153"/>
      <c r="E8" s="153"/>
    </row>
    <row r="9" spans="1:5" ht="12.75">
      <c r="A9" s="152">
        <v>5</v>
      </c>
      <c r="B9" s="153"/>
      <c r="C9" s="153"/>
      <c r="D9" s="155"/>
      <c r="E9" s="153"/>
    </row>
    <row r="10" spans="1:5" ht="12.75">
      <c r="A10" s="152">
        <v>6</v>
      </c>
      <c r="B10" s="153"/>
      <c r="C10" s="153"/>
      <c r="D10" s="153"/>
      <c r="E10" s="153"/>
    </row>
    <row r="11" spans="1:5" ht="12.75">
      <c r="A11" s="152">
        <v>7</v>
      </c>
      <c r="B11" s="153"/>
      <c r="C11" s="153"/>
      <c r="D11" s="153"/>
      <c r="E11" s="153"/>
    </row>
    <row r="12" spans="1:5" ht="12.75">
      <c r="A12" s="152">
        <v>8</v>
      </c>
      <c r="B12" s="153"/>
      <c r="C12" s="153"/>
      <c r="D12" s="155"/>
      <c r="E12" s="153"/>
    </row>
    <row r="13" spans="1:5" ht="12.75">
      <c r="A13" s="152">
        <v>9</v>
      </c>
      <c r="B13" s="153"/>
      <c r="C13" s="153"/>
      <c r="D13" s="155"/>
      <c r="E13" s="153"/>
    </row>
    <row r="14" spans="1:5" ht="12.75">
      <c r="A14" s="152">
        <v>10</v>
      </c>
      <c r="B14" s="153"/>
      <c r="C14" s="153"/>
      <c r="D14" s="155"/>
      <c r="E14" s="153"/>
    </row>
    <row r="15" spans="1:5" ht="12.75">
      <c r="A15" s="152">
        <v>11</v>
      </c>
      <c r="B15" s="153"/>
      <c r="C15" s="153"/>
      <c r="D15" s="153"/>
      <c r="E15" s="153"/>
    </row>
    <row r="16" spans="1:5" ht="12.75">
      <c r="A16" s="152">
        <v>12</v>
      </c>
      <c r="B16" s="153"/>
      <c r="C16" s="153"/>
      <c r="D16" s="153"/>
      <c r="E16" s="153"/>
    </row>
    <row r="17" spans="1:5" ht="12.75">
      <c r="A17" s="152">
        <v>13</v>
      </c>
      <c r="B17" s="153"/>
      <c r="C17" s="153"/>
      <c r="D17" s="153"/>
      <c r="E17" s="153"/>
    </row>
    <row r="18" spans="1:5" ht="12.75">
      <c r="A18" s="152">
        <v>14</v>
      </c>
      <c r="B18" s="153"/>
      <c r="C18" s="153"/>
      <c r="D18" s="155"/>
      <c r="E18" s="153"/>
    </row>
    <row r="19" spans="1:5" ht="12.75">
      <c r="A19" s="152">
        <v>15</v>
      </c>
      <c r="B19" s="153"/>
      <c r="C19" s="153"/>
      <c r="D19" s="153"/>
      <c r="E19" s="153"/>
    </row>
    <row r="20" spans="1:5" ht="12.75">
      <c r="A20" s="152">
        <v>16</v>
      </c>
      <c r="B20" s="153"/>
      <c r="C20" s="153"/>
      <c r="D20" s="153"/>
      <c r="E20" s="153"/>
    </row>
    <row r="21" spans="1:5" ht="12.75">
      <c r="A21" s="91">
        <v>17</v>
      </c>
      <c r="B21" s="13"/>
      <c r="C21" s="13"/>
      <c r="D21" s="14"/>
      <c r="E21" s="14"/>
    </row>
    <row r="22" spans="1:5" ht="12.75">
      <c r="A22" s="91">
        <v>18</v>
      </c>
      <c r="B22" s="13"/>
      <c r="C22" s="13"/>
      <c r="D22" s="14"/>
      <c r="E22" s="14"/>
    </row>
    <row r="23" spans="1:5" ht="12.75">
      <c r="A23" s="91">
        <v>19</v>
      </c>
      <c r="B23" s="13"/>
      <c r="C23" s="13"/>
      <c r="D23" s="14"/>
      <c r="E23" s="14"/>
    </row>
    <row r="24" spans="1:5" ht="12.75">
      <c r="A24" s="91">
        <v>20</v>
      </c>
      <c r="B24" s="13"/>
      <c r="C24" s="13"/>
      <c r="D24" s="14"/>
      <c r="E24" s="14"/>
    </row>
    <row r="25" spans="1:5" ht="12.75">
      <c r="A25" s="91">
        <v>21</v>
      </c>
      <c r="B25" s="13"/>
      <c r="C25" s="13"/>
      <c r="D25" s="14"/>
      <c r="E25" s="14"/>
    </row>
    <row r="26" spans="1:5" ht="12.75">
      <c r="A26" s="91">
        <v>22</v>
      </c>
      <c r="B26" s="13"/>
      <c r="C26" s="13"/>
      <c r="D26" s="14"/>
      <c r="E26" s="14"/>
    </row>
    <row r="27" spans="1:5" ht="12.75">
      <c r="A27" s="91">
        <v>23</v>
      </c>
      <c r="B27" s="13"/>
      <c r="C27" s="13"/>
      <c r="D27" s="14"/>
      <c r="E27" s="14"/>
    </row>
    <row r="28" spans="1:5" ht="12.75">
      <c r="A28" s="91">
        <v>24</v>
      </c>
      <c r="B28" s="13"/>
      <c r="C28" s="13"/>
      <c r="D28" s="14"/>
      <c r="E28" s="14"/>
    </row>
    <row r="29" spans="1:5" ht="12.75">
      <c r="A29" s="91">
        <v>25</v>
      </c>
      <c r="B29" s="13"/>
      <c r="C29" s="13"/>
      <c r="D29" s="14"/>
      <c r="E29" s="14"/>
    </row>
    <row r="30" spans="1:5" ht="12.75">
      <c r="A30" s="91">
        <v>26</v>
      </c>
      <c r="B30" s="13"/>
      <c r="C30" s="13"/>
      <c r="D30" s="14"/>
      <c r="E30" s="14"/>
    </row>
    <row r="31" spans="1:5" ht="12.75">
      <c r="A31" s="91">
        <v>27</v>
      </c>
      <c r="B31" s="13"/>
      <c r="C31" s="13"/>
      <c r="D31" s="14"/>
      <c r="E31" s="14"/>
    </row>
    <row r="32" spans="1:5" ht="12.75">
      <c r="A32" s="91">
        <v>28</v>
      </c>
      <c r="B32" s="13"/>
      <c r="C32" s="13"/>
      <c r="D32" s="14"/>
      <c r="E32" s="14"/>
    </row>
    <row r="33" spans="1:5" ht="12.75">
      <c r="A33" s="91">
        <v>29</v>
      </c>
      <c r="B33" s="13"/>
      <c r="C33" s="13"/>
      <c r="D33" s="14"/>
      <c r="E33" s="14"/>
    </row>
    <row r="34" spans="1:5" ht="12.75">
      <c r="A34" s="91">
        <v>30</v>
      </c>
      <c r="B34" s="13"/>
      <c r="C34" s="13"/>
      <c r="D34" s="14"/>
      <c r="E34" s="14"/>
    </row>
    <row r="35" spans="1:5" ht="12.75">
      <c r="A35" s="91">
        <v>31</v>
      </c>
      <c r="B35" s="13"/>
      <c r="C35" s="13"/>
      <c r="D35" s="14"/>
      <c r="E35" s="14"/>
    </row>
    <row r="36" spans="1:5" ht="12.75">
      <c r="A36" s="91">
        <v>32</v>
      </c>
      <c r="B36" s="13"/>
      <c r="C36" s="13"/>
      <c r="D36" s="14"/>
      <c r="E36" s="14"/>
    </row>
    <row r="37" spans="1:5" ht="12.75">
      <c r="A37" s="91">
        <v>33</v>
      </c>
      <c r="B37" s="13"/>
      <c r="C37" s="13"/>
      <c r="D37" s="14"/>
      <c r="E37" s="14"/>
    </row>
    <row r="38" spans="1:5" ht="12.75">
      <c r="A38" s="91">
        <v>34</v>
      </c>
      <c r="B38" s="13"/>
      <c r="C38" s="13"/>
      <c r="D38" s="14"/>
      <c r="E38" s="14"/>
    </row>
    <row r="39" spans="1:5" ht="12.75">
      <c r="A39" s="91">
        <v>35</v>
      </c>
      <c r="B39" s="13"/>
      <c r="C39" s="13"/>
      <c r="D39" s="14"/>
      <c r="E39" s="14"/>
    </row>
    <row r="40" spans="1:5" ht="12.75">
      <c r="A40" s="91">
        <v>36</v>
      </c>
      <c r="B40" s="13"/>
      <c r="C40" s="13"/>
      <c r="D40" s="14"/>
      <c r="E40" s="14"/>
    </row>
    <row r="41" spans="1:5" ht="12.75">
      <c r="A41" s="91">
        <v>37</v>
      </c>
      <c r="B41" s="13"/>
      <c r="C41" s="13"/>
      <c r="D41" s="14"/>
      <c r="E41" s="14"/>
    </row>
    <row r="42" spans="1:5" ht="12.75">
      <c r="A42" s="91">
        <v>38</v>
      </c>
      <c r="B42" s="13"/>
      <c r="C42" s="13"/>
      <c r="D42" s="14"/>
      <c r="E42" s="14"/>
    </row>
    <row r="43" spans="1:5" ht="12.75">
      <c r="A43" s="91">
        <v>39</v>
      </c>
      <c r="B43" s="13"/>
      <c r="C43" s="13"/>
      <c r="D43" s="14"/>
      <c r="E43" s="14"/>
    </row>
    <row r="44" spans="1:5" ht="12.75">
      <c r="A44" s="91">
        <v>40</v>
      </c>
      <c r="B44" s="13"/>
      <c r="C44" s="13"/>
      <c r="D44" s="14"/>
      <c r="E44" s="14"/>
    </row>
    <row r="45" spans="1:5" ht="12.75">
      <c r="A45" s="91">
        <v>41</v>
      </c>
      <c r="B45" s="13"/>
      <c r="C45" s="13"/>
      <c r="D45" s="14"/>
      <c r="E45" s="14"/>
    </row>
    <row r="46" spans="1:5" ht="12.75">
      <c r="A46" s="91">
        <v>42</v>
      </c>
      <c r="B46" s="13"/>
      <c r="C46" s="13"/>
      <c r="D46" s="14"/>
      <c r="E46" s="14"/>
    </row>
    <row r="47" spans="1:5" ht="12.75">
      <c r="A47" s="91">
        <v>43</v>
      </c>
      <c r="B47" s="13"/>
      <c r="C47" s="13"/>
      <c r="D47" s="14"/>
      <c r="E47" s="14"/>
    </row>
    <row r="48" spans="1:5" ht="12.75">
      <c r="A48" s="91">
        <v>44</v>
      </c>
      <c r="B48" s="13"/>
      <c r="C48" s="13"/>
      <c r="D48" s="14"/>
      <c r="E48" s="14"/>
    </row>
    <row r="49" spans="1:5" ht="12.75">
      <c r="A49" s="91">
        <v>45</v>
      </c>
      <c r="B49" s="13"/>
      <c r="C49" s="13"/>
      <c r="D49" s="14"/>
      <c r="E49" s="14"/>
    </row>
    <row r="50" spans="1:5" ht="12.75">
      <c r="A50" s="91">
        <v>46</v>
      </c>
      <c r="B50" s="13"/>
      <c r="C50" s="13"/>
      <c r="D50" s="14"/>
      <c r="E50" s="14"/>
    </row>
    <row r="51" spans="1:5" ht="12.75">
      <c r="A51" s="91">
        <v>47</v>
      </c>
      <c r="B51" s="13"/>
      <c r="C51" s="13"/>
      <c r="D51" s="14"/>
      <c r="E51" s="14"/>
    </row>
    <row r="52" spans="1:5" ht="12.75">
      <c r="A52" s="91">
        <v>48</v>
      </c>
      <c r="B52" s="13"/>
      <c r="C52" s="13"/>
      <c r="D52" s="14"/>
      <c r="E52" s="14"/>
    </row>
    <row r="53" spans="1:5" ht="12.75">
      <c r="A53" s="91">
        <v>49</v>
      </c>
      <c r="B53" s="13"/>
      <c r="C53" s="13"/>
      <c r="D53" s="14"/>
      <c r="E53" s="14"/>
    </row>
    <row r="54" spans="1:5" ht="12.75">
      <c r="A54" s="91">
        <v>50</v>
      </c>
      <c r="B54" s="13"/>
      <c r="C54" s="13"/>
      <c r="D54" s="14"/>
      <c r="E54" s="14"/>
    </row>
    <row r="55" spans="1:5" ht="12.75">
      <c r="A55" s="91">
        <v>51</v>
      </c>
      <c r="B55" s="13"/>
      <c r="C55" s="13"/>
      <c r="D55" s="14"/>
      <c r="E55" s="14"/>
    </row>
    <row r="56" spans="1:5" ht="12.75">
      <c r="A56" s="91">
        <v>52</v>
      </c>
      <c r="B56" s="13"/>
      <c r="C56" s="13"/>
      <c r="D56" s="14"/>
      <c r="E56" s="14"/>
    </row>
    <row r="57" spans="1:5" ht="12.75">
      <c r="A57" s="91">
        <v>53</v>
      </c>
      <c r="B57" s="13"/>
      <c r="C57" s="13"/>
      <c r="D57" s="14"/>
      <c r="E57" s="14"/>
    </row>
    <row r="58" spans="1:5" ht="12.75">
      <c r="A58" s="91">
        <v>54</v>
      </c>
      <c r="B58" s="13"/>
      <c r="C58" s="13"/>
      <c r="D58" s="14"/>
      <c r="E58" s="14"/>
    </row>
    <row r="59" spans="1:5" ht="12.75">
      <c r="A59" s="91">
        <v>55</v>
      </c>
      <c r="B59" s="13"/>
      <c r="C59" s="13"/>
      <c r="D59" s="14"/>
      <c r="E59" s="14"/>
    </row>
    <row r="60" spans="1:5" ht="12.75">
      <c r="A60" s="91">
        <v>56</v>
      </c>
      <c r="B60" s="13"/>
      <c r="C60" s="13"/>
      <c r="D60" s="14"/>
      <c r="E60" s="14"/>
    </row>
    <row r="61" spans="1:5" ht="12.75">
      <c r="A61" s="91">
        <v>57</v>
      </c>
      <c r="B61" s="13"/>
      <c r="C61" s="13"/>
      <c r="D61" s="14"/>
      <c r="E61" s="14"/>
    </row>
    <row r="62" spans="1:5" ht="12.75">
      <c r="A62" s="91">
        <v>58</v>
      </c>
      <c r="B62" s="13"/>
      <c r="C62" s="13"/>
      <c r="D62" s="14"/>
      <c r="E62" s="14"/>
    </row>
    <row r="63" spans="1:5" ht="12.75">
      <c r="A63" s="91">
        <v>59</v>
      </c>
      <c r="B63" s="13"/>
      <c r="C63" s="13"/>
      <c r="D63" s="14"/>
      <c r="E63" s="14"/>
    </row>
    <row r="64" spans="1:5" ht="12.75">
      <c r="A64" s="91">
        <v>60</v>
      </c>
      <c r="B64" s="13"/>
      <c r="C64" s="13"/>
      <c r="D64" s="14"/>
      <c r="E64" s="14"/>
    </row>
    <row r="65" spans="1:5" ht="12.75">
      <c r="A65" s="149"/>
      <c r="B65" s="3"/>
      <c r="C65" s="3"/>
      <c r="D65" s="23"/>
      <c r="E65" s="23"/>
    </row>
    <row r="67" spans="1:5" ht="13.5" thickBot="1">
      <c r="A67" s="90" t="s">
        <v>100</v>
      </c>
      <c r="B67" s="15" t="s">
        <v>76</v>
      </c>
      <c r="C67" s="15" t="s">
        <v>77</v>
      </c>
      <c r="D67" s="15"/>
      <c r="E67" s="15"/>
    </row>
    <row r="68" spans="1:5" ht="12.75">
      <c r="A68" s="91">
        <v>100</v>
      </c>
      <c r="B68" s="13"/>
      <c r="C68" s="13"/>
      <c r="D68" s="14"/>
      <c r="E68" s="14"/>
    </row>
    <row r="69" spans="1:5" ht="12.75">
      <c r="A69" s="91">
        <v>101</v>
      </c>
      <c r="B69" s="13"/>
      <c r="C69" s="13"/>
      <c r="D69" s="14"/>
      <c r="E69" s="14"/>
    </row>
    <row r="70" spans="1:5" ht="12.75">
      <c r="A70" s="91">
        <v>102</v>
      </c>
      <c r="B70" s="13"/>
      <c r="C70" s="13"/>
      <c r="D70" s="14"/>
      <c r="E70" s="14"/>
    </row>
    <row r="71" spans="1:5" ht="12.75">
      <c r="A71" s="91">
        <v>103</v>
      </c>
      <c r="B71" s="13"/>
      <c r="C71" s="13"/>
      <c r="D71" s="14"/>
      <c r="E71" s="14"/>
    </row>
    <row r="72" spans="1:5" ht="12.75">
      <c r="A72" s="91">
        <v>104</v>
      </c>
      <c r="B72" s="13"/>
      <c r="C72" s="13"/>
      <c r="D72" s="14"/>
      <c r="E72" s="14"/>
    </row>
    <row r="73" spans="1:5" ht="12.75">
      <c r="A73" s="91">
        <v>105</v>
      </c>
      <c r="B73" s="13"/>
      <c r="C73" s="13"/>
      <c r="D73" s="14"/>
      <c r="E73" s="14"/>
    </row>
    <row r="74" spans="1:5" ht="12.75">
      <c r="A74" s="91">
        <v>106</v>
      </c>
      <c r="B74" s="13"/>
      <c r="C74" s="13"/>
      <c r="D74" s="14"/>
      <c r="E74" s="14"/>
    </row>
    <row r="75" spans="1:5" ht="12.75">
      <c r="A75" s="91">
        <v>107</v>
      </c>
      <c r="B75" s="13"/>
      <c r="C75" s="13"/>
      <c r="D75" s="14"/>
      <c r="E75" s="14"/>
    </row>
    <row r="76" spans="1:5" ht="12.75">
      <c r="A76" s="91">
        <v>108</v>
      </c>
      <c r="B76" s="13"/>
      <c r="C76" s="13"/>
      <c r="D76" s="14"/>
      <c r="E76" s="14"/>
    </row>
    <row r="77" spans="1:5" ht="12.75">
      <c r="A77" s="91">
        <v>109</v>
      </c>
      <c r="B77" s="13"/>
      <c r="C77" s="13"/>
      <c r="D77" s="14"/>
      <c r="E77" s="14"/>
    </row>
    <row r="78" spans="1:5" ht="12.75">
      <c r="A78" s="91">
        <v>110</v>
      </c>
      <c r="B78" s="13"/>
      <c r="C78" s="13"/>
      <c r="D78" s="14"/>
      <c r="E78" s="14"/>
    </row>
    <row r="79" spans="1:5" ht="12.75">
      <c r="A79" s="91">
        <v>111</v>
      </c>
      <c r="B79" s="13"/>
      <c r="C79" s="13"/>
      <c r="D79" s="14"/>
      <c r="E79" s="14"/>
    </row>
    <row r="80" spans="1:5" ht="12.75">
      <c r="A80" s="91">
        <v>112</v>
      </c>
      <c r="B80" s="13"/>
      <c r="C80" s="13"/>
      <c r="D80" s="14"/>
      <c r="E80" s="14"/>
    </row>
  </sheetData>
  <printOptions/>
  <pageMargins left="0.75" right="0.75" top="0.5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4"/>
  <sheetViews>
    <sheetView showGridLines="0" workbookViewId="0" topLeftCell="A1">
      <pane ySplit="4" topLeftCell="BM5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20.421875" style="5" customWidth="1"/>
    <col min="2" max="8" width="9.7109375" style="0" customWidth="1"/>
    <col min="9" max="10" width="12.7109375" style="0" customWidth="1"/>
    <col min="11" max="11" width="13.28125" style="0" bestFit="1" customWidth="1"/>
  </cols>
  <sheetData>
    <row r="1" spans="1:3" ht="23.25">
      <c r="A1" s="9" t="str">
        <f>+'Design Document'!C3</f>
        <v>&lt;Customer Name&gt;</v>
      </c>
      <c r="C1" s="5"/>
    </row>
    <row r="2" spans="1:3" s="10" customFormat="1" ht="15.75">
      <c r="A2" s="40" t="s">
        <v>78</v>
      </c>
      <c r="C2" s="42"/>
    </row>
    <row r="3" spans="1:3" s="10" customFormat="1" ht="15.75">
      <c r="A3" s="40"/>
      <c r="C3" s="42"/>
    </row>
    <row r="4" spans="1:11" s="23" customFormat="1" ht="13.5" thickBot="1">
      <c r="A4" s="121"/>
      <c r="B4" s="121" t="s">
        <v>79</v>
      </c>
      <c r="C4" s="121" t="s">
        <v>80</v>
      </c>
      <c r="D4" s="122" t="s">
        <v>81</v>
      </c>
      <c r="E4" s="122" t="s">
        <v>82</v>
      </c>
      <c r="F4" s="121" t="s">
        <v>83</v>
      </c>
      <c r="G4" s="121" t="s">
        <v>84</v>
      </c>
      <c r="H4" s="123" t="s">
        <v>85</v>
      </c>
      <c r="I4" s="123" t="s">
        <v>87</v>
      </c>
      <c r="J4" s="121" t="s">
        <v>86</v>
      </c>
      <c r="K4" s="126" t="s">
        <v>96</v>
      </c>
    </row>
    <row r="5" spans="1:11" s="3" customFormat="1" ht="13.5" thickBot="1">
      <c r="A5" s="124"/>
      <c r="B5" s="128"/>
      <c r="C5" s="129"/>
      <c r="D5" s="129"/>
      <c r="E5" s="129"/>
      <c r="F5" s="128"/>
      <c r="G5" s="128"/>
      <c r="H5" s="130"/>
      <c r="I5" s="131"/>
      <c r="J5" s="132"/>
      <c r="K5" s="127"/>
    </row>
    <row r="6" spans="1:11" s="3" customFormat="1" ht="13.5" thickBot="1">
      <c r="A6" s="125"/>
      <c r="B6" s="128"/>
      <c r="C6" s="129"/>
      <c r="D6" s="129"/>
      <c r="E6" s="129"/>
      <c r="F6" s="128"/>
      <c r="G6" s="128"/>
      <c r="H6" s="130"/>
      <c r="I6" s="131"/>
      <c r="J6" s="132"/>
      <c r="K6" s="127"/>
    </row>
    <row r="7" spans="1:11" s="3" customFormat="1" ht="13.5" thickBot="1">
      <c r="A7" s="125"/>
      <c r="B7" s="133"/>
      <c r="C7" s="133"/>
      <c r="D7" s="133"/>
      <c r="E7" s="133" t="s">
        <v>88</v>
      </c>
      <c r="F7" s="133" t="s">
        <v>88</v>
      </c>
      <c r="G7" s="133" t="s">
        <v>88</v>
      </c>
      <c r="H7" s="134" t="s">
        <v>88</v>
      </c>
      <c r="I7" s="135"/>
      <c r="J7" s="136"/>
      <c r="K7" s="127"/>
    </row>
    <row r="8" spans="1:11" s="3" customFormat="1" ht="13.5" thickBot="1">
      <c r="A8" s="125"/>
      <c r="B8" s="128"/>
      <c r="C8" s="129"/>
      <c r="D8" s="129"/>
      <c r="E8" s="129"/>
      <c r="F8" s="128"/>
      <c r="G8" s="128"/>
      <c r="H8" s="130"/>
      <c r="I8" s="131"/>
      <c r="J8" s="132"/>
      <c r="K8" s="127"/>
    </row>
    <row r="9" spans="1:11" s="3" customFormat="1" ht="13.5" thickBot="1">
      <c r="A9" s="125"/>
      <c r="B9" s="128"/>
      <c r="C9" s="129"/>
      <c r="D9" s="129"/>
      <c r="E9" s="129"/>
      <c r="F9" s="128"/>
      <c r="G9" s="128"/>
      <c r="H9" s="130"/>
      <c r="I9" s="131"/>
      <c r="J9" s="132"/>
      <c r="K9" s="127"/>
    </row>
    <row r="10" spans="1:11" s="3" customFormat="1" ht="13.5" thickBot="1">
      <c r="A10" s="125"/>
      <c r="B10" s="128"/>
      <c r="C10" s="129"/>
      <c r="D10" s="129"/>
      <c r="E10" s="129"/>
      <c r="F10" s="128"/>
      <c r="G10" s="128"/>
      <c r="H10" s="130"/>
      <c r="I10" s="131"/>
      <c r="J10" s="132"/>
      <c r="K10" s="127"/>
    </row>
    <row r="11" spans="1:11" s="3" customFormat="1" ht="13.5" thickBot="1">
      <c r="A11" s="125"/>
      <c r="B11" s="128"/>
      <c r="C11" s="129"/>
      <c r="D11" s="129"/>
      <c r="E11" s="129"/>
      <c r="F11" s="128"/>
      <c r="G11" s="128"/>
      <c r="H11" s="130"/>
      <c r="I11" s="131"/>
      <c r="J11" s="132"/>
      <c r="K11" s="127"/>
    </row>
    <row r="12" spans="1:11" s="8" customFormat="1" ht="12.75" customHeight="1" thickBot="1">
      <c r="A12" s="124"/>
      <c r="B12" s="133"/>
      <c r="C12" s="133"/>
      <c r="D12" s="133"/>
      <c r="E12" s="133" t="s">
        <v>88</v>
      </c>
      <c r="F12" s="133" t="s">
        <v>88</v>
      </c>
      <c r="G12" s="133" t="s">
        <v>88</v>
      </c>
      <c r="H12" s="134" t="s">
        <v>88</v>
      </c>
      <c r="I12" s="135"/>
      <c r="J12" s="136"/>
      <c r="K12" s="127"/>
    </row>
    <row r="13" spans="1:11" s="3" customFormat="1" ht="13.5" thickBot="1">
      <c r="A13" s="124"/>
      <c r="B13" s="128"/>
      <c r="C13" s="129"/>
      <c r="D13" s="129"/>
      <c r="E13" s="129"/>
      <c r="F13" s="128"/>
      <c r="G13" s="128"/>
      <c r="H13" s="130"/>
      <c r="I13" s="131"/>
      <c r="J13" s="132"/>
      <c r="K13" s="127"/>
    </row>
    <row r="14" spans="1:11" s="3" customFormat="1" ht="13.5" thickBot="1">
      <c r="A14" s="124"/>
      <c r="B14" s="128"/>
      <c r="C14" s="129"/>
      <c r="D14" s="129"/>
      <c r="E14" s="129"/>
      <c r="F14" s="128"/>
      <c r="G14" s="128"/>
      <c r="H14" s="130"/>
      <c r="I14" s="131"/>
      <c r="J14" s="132"/>
      <c r="K14" s="127"/>
    </row>
    <row r="15" spans="1:11" s="3" customFormat="1" ht="13.5" thickBot="1">
      <c r="A15" s="124"/>
      <c r="B15" s="128"/>
      <c r="C15" s="129"/>
      <c r="D15" s="129"/>
      <c r="E15" s="129"/>
      <c r="F15" s="128"/>
      <c r="G15" s="128"/>
      <c r="H15" s="130"/>
      <c r="I15" s="131"/>
      <c r="J15" s="132"/>
      <c r="K15" s="127"/>
    </row>
    <row r="16" spans="1:11" s="3" customFormat="1" ht="13.5" thickBot="1">
      <c r="A16" s="124"/>
      <c r="B16" s="128"/>
      <c r="C16" s="129"/>
      <c r="D16" s="129"/>
      <c r="E16" s="129" t="s">
        <v>89</v>
      </c>
      <c r="F16" s="128" t="s">
        <v>89</v>
      </c>
      <c r="G16" s="128" t="s">
        <v>89</v>
      </c>
      <c r="H16" s="130" t="s">
        <v>89</v>
      </c>
      <c r="I16" s="131"/>
      <c r="J16" s="132"/>
      <c r="K16" s="127"/>
    </row>
    <row r="17" spans="1:11" s="3" customFormat="1" ht="13.5" thickBot="1">
      <c r="A17" s="125"/>
      <c r="B17" s="128"/>
      <c r="C17" s="129"/>
      <c r="D17" s="129"/>
      <c r="E17" s="129"/>
      <c r="F17" s="128"/>
      <c r="G17" s="128"/>
      <c r="H17" s="130"/>
      <c r="I17" s="131"/>
      <c r="J17" s="132"/>
      <c r="K17" s="127"/>
    </row>
    <row r="18" spans="1:11" s="3" customFormat="1" ht="13.5" thickBot="1">
      <c r="A18" s="125"/>
      <c r="B18" s="128"/>
      <c r="C18" s="129"/>
      <c r="D18" s="129"/>
      <c r="E18" s="129" t="s">
        <v>89</v>
      </c>
      <c r="F18" s="128" t="s">
        <v>89</v>
      </c>
      <c r="G18" s="128" t="s">
        <v>89</v>
      </c>
      <c r="H18" s="130" t="s">
        <v>89</v>
      </c>
      <c r="I18" s="131"/>
      <c r="J18" s="132"/>
      <c r="K18" s="127"/>
    </row>
    <row r="19" spans="1:11" s="3" customFormat="1" ht="13.5" thickBot="1">
      <c r="A19" s="125"/>
      <c r="B19" s="133"/>
      <c r="C19" s="133"/>
      <c r="D19" s="133"/>
      <c r="E19" s="133"/>
      <c r="F19" s="133"/>
      <c r="G19" s="133"/>
      <c r="H19" s="134"/>
      <c r="I19" s="135"/>
      <c r="J19" s="136"/>
      <c r="K19" s="127"/>
    </row>
    <row r="20" spans="1:11" s="8" customFormat="1" ht="12.75" customHeight="1" thickBot="1">
      <c r="A20" s="124"/>
      <c r="B20" s="137"/>
      <c r="C20" s="137"/>
      <c r="D20" s="137"/>
      <c r="E20" s="137"/>
      <c r="F20" s="137"/>
      <c r="G20" s="137"/>
      <c r="H20" s="138"/>
      <c r="I20" s="139"/>
      <c r="J20" s="140"/>
      <c r="K20" s="127"/>
    </row>
    <row r="21" spans="1:11" s="3" customFormat="1" ht="13.5" thickBot="1">
      <c r="A21" s="125"/>
      <c r="B21" s="128"/>
      <c r="C21" s="129"/>
      <c r="D21" s="129"/>
      <c r="E21" s="129"/>
      <c r="F21" s="128"/>
      <c r="G21" s="128"/>
      <c r="H21" s="130"/>
      <c r="I21" s="131"/>
      <c r="J21" s="132"/>
      <c r="K21" s="127"/>
    </row>
    <row r="22" spans="1:11" s="3" customFormat="1" ht="13.5" thickBot="1">
      <c r="A22" s="125"/>
      <c r="B22" s="128"/>
      <c r="C22" s="129"/>
      <c r="D22" s="129"/>
      <c r="E22" s="129"/>
      <c r="F22" s="128"/>
      <c r="G22" s="128"/>
      <c r="H22" s="130"/>
      <c r="I22" s="131"/>
      <c r="J22" s="132"/>
      <c r="K22" s="127"/>
    </row>
    <row r="23" spans="1:11" s="3" customFormat="1" ht="13.5" thickBot="1">
      <c r="A23" s="125"/>
      <c r="B23" s="128"/>
      <c r="C23" s="129"/>
      <c r="D23" s="129"/>
      <c r="E23" s="129"/>
      <c r="F23" s="128"/>
      <c r="G23" s="128"/>
      <c r="H23" s="130"/>
      <c r="I23" s="131"/>
      <c r="J23" s="132"/>
      <c r="K23" s="127"/>
    </row>
    <row r="24" spans="1:11" s="3" customFormat="1" ht="13.5" thickBot="1">
      <c r="A24" s="125"/>
      <c r="B24" s="128"/>
      <c r="C24" s="129"/>
      <c r="D24" s="129"/>
      <c r="E24" s="129"/>
      <c r="F24" s="128"/>
      <c r="G24" s="128"/>
      <c r="H24" s="130"/>
      <c r="I24" s="131"/>
      <c r="J24" s="132"/>
      <c r="K24" s="127"/>
    </row>
    <row r="25" spans="1:11" s="3" customFormat="1" ht="13.5" thickBot="1">
      <c r="A25" s="125"/>
      <c r="B25" s="141"/>
      <c r="C25" s="137"/>
      <c r="D25" s="137"/>
      <c r="E25" s="137"/>
      <c r="F25" s="141"/>
      <c r="G25" s="141"/>
      <c r="H25" s="142"/>
      <c r="I25" s="143"/>
      <c r="J25" s="140"/>
      <c r="K25" s="127"/>
    </row>
    <row r="26" spans="1:10" s="3" customFormat="1" ht="12.75">
      <c r="A26" s="103"/>
      <c r="B26" s="101"/>
      <c r="C26" s="96"/>
      <c r="D26" s="96"/>
      <c r="E26" s="96"/>
      <c r="F26" s="102"/>
      <c r="G26" s="102"/>
      <c r="H26" s="102"/>
      <c r="I26" s="102"/>
      <c r="J26" s="98"/>
    </row>
    <row r="27" spans="1:10" s="8" customFormat="1" ht="12.75" customHeight="1">
      <c r="A27" s="95"/>
      <c r="B27" s="96"/>
      <c r="C27" s="96"/>
      <c r="D27" s="96"/>
      <c r="E27" s="96"/>
      <c r="F27" s="97"/>
      <c r="G27" s="97"/>
      <c r="H27" s="97"/>
      <c r="I27" s="97"/>
      <c r="J27" s="98"/>
    </row>
    <row r="28" spans="1:10" s="3" customFormat="1" ht="12.75">
      <c r="A28" s="103"/>
      <c r="B28" s="101"/>
      <c r="C28" s="96"/>
      <c r="D28" s="96"/>
      <c r="E28" s="96"/>
      <c r="F28" s="102"/>
      <c r="G28" s="102"/>
      <c r="H28" s="102"/>
      <c r="I28" s="102"/>
      <c r="J28" s="98"/>
    </row>
    <row r="29" spans="1:10" s="3" customFormat="1" ht="12.75">
      <c r="A29" s="103"/>
      <c r="B29" s="101"/>
      <c r="C29" s="96"/>
      <c r="D29" s="96"/>
      <c r="E29" s="96"/>
      <c r="F29" s="102"/>
      <c r="G29" s="102"/>
      <c r="H29" s="102"/>
      <c r="I29" s="102"/>
      <c r="J29" s="98"/>
    </row>
    <row r="30" spans="1:10" s="3" customFormat="1" ht="12.75">
      <c r="A30" s="103"/>
      <c r="B30" s="101"/>
      <c r="C30" s="96"/>
      <c r="D30" s="96"/>
      <c r="E30" s="96"/>
      <c r="F30" s="102"/>
      <c r="G30" s="102"/>
      <c r="H30" s="102"/>
      <c r="I30" s="102"/>
      <c r="J30" s="98"/>
    </row>
    <row r="31" spans="1:10" s="3" customFormat="1" ht="12.75">
      <c r="A31" s="103"/>
      <c r="B31" s="101"/>
      <c r="C31" s="96"/>
      <c r="D31" s="96"/>
      <c r="E31" s="96"/>
      <c r="F31" s="102"/>
      <c r="G31" s="102"/>
      <c r="H31" s="102"/>
      <c r="I31" s="102"/>
      <c r="J31" s="98"/>
    </row>
    <row r="32" spans="1:10" s="3" customFormat="1" ht="12.75">
      <c r="A32" s="103"/>
      <c r="B32" s="101"/>
      <c r="C32" s="96"/>
      <c r="D32" s="96"/>
      <c r="E32" s="96"/>
      <c r="F32" s="102"/>
      <c r="G32" s="102"/>
      <c r="H32" s="102"/>
      <c r="I32" s="102"/>
      <c r="J32" s="98"/>
    </row>
    <row r="33" spans="1:10" s="3" customFormat="1" ht="12.75">
      <c r="A33" s="103"/>
      <c r="B33" s="101"/>
      <c r="C33" s="96"/>
      <c r="D33" s="96"/>
      <c r="E33" s="96"/>
      <c r="F33" s="102"/>
      <c r="G33" s="102"/>
      <c r="H33" s="102"/>
      <c r="I33" s="102"/>
      <c r="J33" s="98"/>
    </row>
    <row r="34" spans="1:10" s="3" customFormat="1" ht="12.75">
      <c r="A34" s="103"/>
      <c r="B34" s="101"/>
      <c r="C34" s="96"/>
      <c r="D34" s="96"/>
      <c r="E34" s="96"/>
      <c r="F34" s="102"/>
      <c r="G34" s="102"/>
      <c r="H34" s="102"/>
      <c r="I34" s="102"/>
      <c r="J34" s="98"/>
    </row>
    <row r="35" spans="1:10" s="8" customFormat="1" ht="12.75" customHeight="1">
      <c r="A35" s="95"/>
      <c r="B35" s="96"/>
      <c r="C35" s="96"/>
      <c r="D35" s="96"/>
      <c r="E35" s="96"/>
      <c r="F35" s="97"/>
      <c r="G35" s="97"/>
      <c r="H35" s="97"/>
      <c r="I35" s="97"/>
      <c r="J35" s="98"/>
    </row>
    <row r="36" spans="1:10" s="3" customFormat="1" ht="12.75">
      <c r="A36" s="103"/>
      <c r="B36" s="101"/>
      <c r="C36" s="96"/>
      <c r="D36" s="96"/>
      <c r="E36" s="96"/>
      <c r="F36" s="102"/>
      <c r="G36" s="102"/>
      <c r="H36" s="102"/>
      <c r="I36" s="102"/>
      <c r="J36" s="98"/>
    </row>
    <row r="37" spans="1:10" s="3" customFormat="1" ht="12.75">
      <c r="A37" s="103"/>
      <c r="B37" s="101"/>
      <c r="C37" s="96"/>
      <c r="D37" s="96"/>
      <c r="E37" s="96"/>
      <c r="F37" s="102"/>
      <c r="G37" s="102"/>
      <c r="H37" s="102"/>
      <c r="I37" s="102"/>
      <c r="J37" s="98"/>
    </row>
    <row r="38" spans="1:10" s="3" customFormat="1" ht="12.75">
      <c r="A38" s="103"/>
      <c r="B38" s="101"/>
      <c r="C38" s="96"/>
      <c r="D38" s="96"/>
      <c r="E38" s="96"/>
      <c r="F38" s="102"/>
      <c r="G38" s="102"/>
      <c r="H38" s="102"/>
      <c r="I38" s="102"/>
      <c r="J38" s="98"/>
    </row>
    <row r="39" spans="1:10" s="3" customFormat="1" ht="12.75" customHeight="1">
      <c r="A39" s="95"/>
      <c r="B39" s="96"/>
      <c r="C39" s="96"/>
      <c r="D39" s="96"/>
      <c r="E39" s="96"/>
      <c r="F39" s="97"/>
      <c r="G39" s="97"/>
      <c r="H39" s="97"/>
      <c r="I39" s="97"/>
      <c r="J39" s="98"/>
    </row>
    <row r="40" spans="1:10" s="38" customFormat="1" ht="12.75" customHeight="1" hidden="1" thickBot="1">
      <c r="A40" s="104"/>
      <c r="B40" s="104"/>
      <c r="C40" s="105"/>
      <c r="D40" s="105"/>
      <c r="E40" s="104"/>
      <c r="F40" s="106"/>
      <c r="G40" s="106"/>
      <c r="H40" s="106"/>
      <c r="I40" s="106"/>
      <c r="J40" s="106"/>
    </row>
    <row r="41" spans="1:10" s="8" customFormat="1" ht="12.75" customHeight="1">
      <c r="A41" s="95"/>
      <c r="B41" s="96"/>
      <c r="C41" s="96"/>
      <c r="D41" s="96"/>
      <c r="E41" s="96"/>
      <c r="F41" s="97"/>
      <c r="G41" s="97"/>
      <c r="H41" s="97"/>
      <c r="I41" s="97"/>
      <c r="J41" s="98"/>
    </row>
    <row r="42" spans="1:10" s="3" customFormat="1" ht="22.5" customHeight="1">
      <c r="A42" s="107"/>
      <c r="B42" s="108"/>
      <c r="C42" s="109"/>
      <c r="D42" s="109"/>
      <c r="E42" s="110"/>
      <c r="F42" s="111"/>
      <c r="G42" s="112"/>
      <c r="H42" s="113"/>
      <c r="I42" s="113"/>
      <c r="J42" s="114"/>
    </row>
    <row r="43" spans="1:10" s="3" customFormat="1" ht="12.75">
      <c r="A43" s="111"/>
      <c r="B43" s="115"/>
      <c r="C43" s="115"/>
      <c r="D43" s="115"/>
      <c r="E43" s="116"/>
      <c r="F43" s="117"/>
      <c r="G43" s="117"/>
      <c r="H43" s="117"/>
      <c r="I43" s="118"/>
      <c r="J43" s="119"/>
    </row>
    <row r="44" spans="1:10" ht="12.75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 ht="12.75">
      <c r="A45" s="120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120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120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120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100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100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100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100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100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100"/>
      <c r="B54" s="3"/>
      <c r="C54" s="3"/>
      <c r="D54" s="3"/>
      <c r="E54" s="3"/>
      <c r="F54" s="3"/>
      <c r="G54" s="3"/>
      <c r="H54" s="3"/>
      <c r="I54" s="3"/>
      <c r="J54" s="3"/>
    </row>
  </sheetData>
  <printOptions/>
  <pageMargins left="0.5" right="0.5" top="0.5" bottom="0.25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X43"/>
  <sheetViews>
    <sheetView showGridLines="0" workbookViewId="0" topLeftCell="A1">
      <selection activeCell="G2" sqref="G2:G3"/>
    </sheetView>
  </sheetViews>
  <sheetFormatPr defaultColWidth="9.140625" defaultRowHeight="12.75"/>
  <cols>
    <col min="1" max="1" width="8.7109375" style="0" customWidth="1"/>
    <col min="2" max="2" width="4.28125" style="18" bestFit="1" customWidth="1"/>
    <col min="3" max="3" width="4.8515625" style="18" bestFit="1" customWidth="1"/>
    <col min="4" max="5" width="9.00390625" style="0" bestFit="1" customWidth="1"/>
    <col min="6" max="6" width="8.7109375" style="0" bestFit="1" customWidth="1"/>
    <col min="7" max="8" width="8.140625" style="0" bestFit="1" customWidth="1"/>
    <col min="9" max="9" width="7.7109375" style="0" bestFit="1" customWidth="1"/>
    <col min="10" max="10" width="6.8515625" style="0" bestFit="1" customWidth="1"/>
    <col min="11" max="11" width="8.7109375" style="0" customWidth="1"/>
    <col min="12" max="12" width="8.140625" style="0" bestFit="1" customWidth="1"/>
    <col min="13" max="13" width="8.7109375" style="0" customWidth="1"/>
    <col min="14" max="14" width="8.140625" style="0" bestFit="1" customWidth="1"/>
    <col min="15" max="15" width="7.421875" style="0" bestFit="1" customWidth="1"/>
    <col min="17" max="17" width="8.140625" style="0" bestFit="1" customWidth="1"/>
    <col min="18" max="18" width="7.421875" style="0" bestFit="1" customWidth="1"/>
    <col min="19" max="19" width="7.7109375" style="0" customWidth="1"/>
    <col min="20" max="20" width="6.28125" style="0" bestFit="1" customWidth="1"/>
    <col min="21" max="21" width="8.140625" style="0" bestFit="1" customWidth="1"/>
    <col min="22" max="22" width="9.28125" style="0" customWidth="1"/>
    <col min="23" max="23" width="6.8515625" style="0" bestFit="1" customWidth="1"/>
    <col min="24" max="24" width="8.421875" style="0" customWidth="1"/>
    <col min="25" max="25" width="7.7109375" style="0" bestFit="1" customWidth="1"/>
    <col min="26" max="27" width="8.28125" style="0" bestFit="1" customWidth="1"/>
    <col min="28" max="28" width="8.57421875" style="0" bestFit="1" customWidth="1"/>
    <col min="30" max="30" width="7.8515625" style="0" customWidth="1"/>
    <col min="31" max="31" width="8.28125" style="0" bestFit="1" customWidth="1"/>
    <col min="32" max="32" width="6.421875" style="0" bestFit="1" customWidth="1"/>
    <col min="33" max="33" width="8.28125" style="0" bestFit="1" customWidth="1"/>
    <col min="34" max="34" width="7.28125" style="0" bestFit="1" customWidth="1"/>
    <col min="35" max="35" width="6.8515625" style="0" bestFit="1" customWidth="1"/>
    <col min="36" max="36" width="8.8515625" style="0" bestFit="1" customWidth="1"/>
  </cols>
  <sheetData>
    <row r="1" spans="1:50" s="3" customFormat="1" ht="12.75">
      <c r="A1" s="158" t="s">
        <v>92</v>
      </c>
      <c r="B1" s="177"/>
      <c r="C1" s="177"/>
      <c r="D1" s="233">
        <v>15</v>
      </c>
      <c r="E1" s="233" t="s">
        <v>152</v>
      </c>
      <c r="F1" s="233" t="s">
        <v>153</v>
      </c>
      <c r="G1" s="233" t="s">
        <v>154</v>
      </c>
      <c r="H1" s="233">
        <v>4</v>
      </c>
      <c r="I1" s="233" t="s">
        <v>155</v>
      </c>
      <c r="J1" s="233">
        <v>16</v>
      </c>
      <c r="K1" s="233">
        <v>17</v>
      </c>
      <c r="L1" s="233">
        <v>18</v>
      </c>
      <c r="M1" s="233">
        <v>19</v>
      </c>
      <c r="N1" s="233">
        <v>2</v>
      </c>
      <c r="O1" s="233" t="s">
        <v>156</v>
      </c>
      <c r="P1" s="233" t="s">
        <v>157</v>
      </c>
      <c r="Q1" s="233" t="s">
        <v>158</v>
      </c>
      <c r="R1" s="233" t="s">
        <v>159</v>
      </c>
      <c r="S1" s="233">
        <v>27</v>
      </c>
      <c r="T1" s="233">
        <v>26</v>
      </c>
      <c r="U1" s="233">
        <v>28</v>
      </c>
      <c r="V1" s="233">
        <v>29</v>
      </c>
      <c r="W1" s="233">
        <v>30</v>
      </c>
      <c r="X1" s="233">
        <v>31</v>
      </c>
      <c r="Y1" s="233">
        <v>32</v>
      </c>
      <c r="Z1" s="233">
        <v>33</v>
      </c>
      <c r="AA1" s="233">
        <v>34</v>
      </c>
      <c r="AB1" s="233" t="s">
        <v>160</v>
      </c>
      <c r="AC1" s="233">
        <v>37</v>
      </c>
      <c r="AD1" s="233" t="s">
        <v>161</v>
      </c>
      <c r="AE1" s="233" t="s">
        <v>162</v>
      </c>
      <c r="AF1" s="233">
        <v>52</v>
      </c>
      <c r="AG1" s="233" t="s">
        <v>163</v>
      </c>
      <c r="AH1" s="233">
        <v>48</v>
      </c>
      <c r="AI1" s="233" t="s">
        <v>164</v>
      </c>
      <c r="AJ1" s="233" t="s">
        <v>165</v>
      </c>
      <c r="AK1" s="233" t="s">
        <v>166</v>
      </c>
      <c r="AL1" s="233" t="s">
        <v>167</v>
      </c>
      <c r="AM1" s="233">
        <v>60</v>
      </c>
      <c r="AN1" s="233">
        <v>57</v>
      </c>
      <c r="AO1" s="233">
        <v>51</v>
      </c>
      <c r="AP1" s="233">
        <v>53</v>
      </c>
      <c r="AQ1" s="233">
        <v>54</v>
      </c>
      <c r="AR1" s="233" t="s">
        <v>168</v>
      </c>
      <c r="AS1" s="233">
        <v>59</v>
      </c>
      <c r="AT1" s="233">
        <v>58</v>
      </c>
      <c r="AU1" s="233" t="s">
        <v>169</v>
      </c>
      <c r="AV1" s="233" t="s">
        <v>170</v>
      </c>
      <c r="AW1" s="233">
        <v>45</v>
      </c>
      <c r="AX1" s="233">
        <v>46</v>
      </c>
    </row>
    <row r="2" spans="1:50" s="157" customFormat="1" ht="12.75">
      <c r="A2" s="158" t="s">
        <v>113</v>
      </c>
      <c r="B2" s="178"/>
      <c r="C2" s="178"/>
      <c r="D2" s="179" t="s">
        <v>115</v>
      </c>
      <c r="E2" s="179" t="s">
        <v>115</v>
      </c>
      <c r="F2" s="179" t="s">
        <v>115</v>
      </c>
      <c r="G2" s="177" t="s">
        <v>116</v>
      </c>
      <c r="H2" s="179" t="s">
        <v>115</v>
      </c>
      <c r="I2" s="179" t="s">
        <v>115</v>
      </c>
      <c r="J2" s="179" t="s">
        <v>115</v>
      </c>
      <c r="K2" s="179" t="s">
        <v>115</v>
      </c>
      <c r="L2" s="179" t="s">
        <v>115</v>
      </c>
      <c r="M2" s="179" t="s">
        <v>115</v>
      </c>
      <c r="N2" s="179" t="s">
        <v>115</v>
      </c>
      <c r="O2" s="179" t="s">
        <v>115</v>
      </c>
      <c r="P2" s="179" t="s">
        <v>115</v>
      </c>
      <c r="Q2" s="179" t="s">
        <v>115</v>
      </c>
      <c r="R2" s="179" t="s">
        <v>115</v>
      </c>
      <c r="S2" s="179" t="s">
        <v>115</v>
      </c>
      <c r="T2" s="179" t="s">
        <v>115</v>
      </c>
      <c r="U2" s="179" t="s">
        <v>115</v>
      </c>
      <c r="V2" s="179" t="s">
        <v>115</v>
      </c>
      <c r="W2" s="179" t="s">
        <v>115</v>
      </c>
      <c r="X2" s="179" t="s">
        <v>115</v>
      </c>
      <c r="Y2" s="179" t="s">
        <v>115</v>
      </c>
      <c r="Z2" s="179" t="s">
        <v>115</v>
      </c>
      <c r="AA2" s="179" t="s">
        <v>115</v>
      </c>
      <c r="AB2" s="179" t="s">
        <v>115</v>
      </c>
      <c r="AC2" s="179" t="s">
        <v>115</v>
      </c>
      <c r="AD2" s="179" t="s">
        <v>115</v>
      </c>
      <c r="AE2" s="179" t="s">
        <v>115</v>
      </c>
      <c r="AF2" s="179" t="s">
        <v>115</v>
      </c>
      <c r="AG2" s="179" t="s">
        <v>115</v>
      </c>
      <c r="AH2" s="179" t="s">
        <v>115</v>
      </c>
      <c r="AI2" s="177" t="s">
        <v>116</v>
      </c>
      <c r="AJ2" s="179" t="s">
        <v>115</v>
      </c>
      <c r="AK2" s="179" t="s">
        <v>115</v>
      </c>
      <c r="AL2" s="179" t="s">
        <v>115</v>
      </c>
      <c r="AM2" s="179" t="s">
        <v>115</v>
      </c>
      <c r="AN2" s="179" t="s">
        <v>115</v>
      </c>
      <c r="AO2" s="179" t="s">
        <v>115</v>
      </c>
      <c r="AP2" s="179" t="s">
        <v>115</v>
      </c>
      <c r="AQ2" s="179" t="s">
        <v>115</v>
      </c>
      <c r="AR2" s="177" t="s">
        <v>116</v>
      </c>
      <c r="AS2" s="179" t="s">
        <v>115</v>
      </c>
      <c r="AT2" s="179" t="s">
        <v>115</v>
      </c>
      <c r="AU2" s="179" t="s">
        <v>115</v>
      </c>
      <c r="AV2" s="179" t="s">
        <v>115</v>
      </c>
      <c r="AW2" s="179" t="s">
        <v>115</v>
      </c>
      <c r="AX2" s="179" t="s">
        <v>115</v>
      </c>
    </row>
    <row r="3" spans="1:50" s="5" customFormat="1" ht="13.5" thickBot="1">
      <c r="A3" s="159" t="s">
        <v>114</v>
      </c>
      <c r="B3" s="180"/>
      <c r="C3" s="180"/>
      <c r="D3" s="181">
        <v>0</v>
      </c>
      <c r="E3" s="181">
        <v>0</v>
      </c>
      <c r="F3" s="181">
        <v>0</v>
      </c>
      <c r="G3" s="181">
        <v>1</v>
      </c>
      <c r="H3" s="181">
        <v>0</v>
      </c>
      <c r="I3" s="181">
        <v>2</v>
      </c>
      <c r="J3" s="181">
        <v>0</v>
      </c>
      <c r="K3" s="181">
        <v>0</v>
      </c>
      <c r="L3" s="181">
        <v>0</v>
      </c>
      <c r="M3" s="181">
        <v>0</v>
      </c>
      <c r="N3" s="181">
        <v>0</v>
      </c>
      <c r="O3" s="181">
        <v>2</v>
      </c>
      <c r="P3" s="181">
        <v>2</v>
      </c>
      <c r="Q3" s="181">
        <v>2</v>
      </c>
      <c r="R3" s="181">
        <v>0</v>
      </c>
      <c r="S3" s="181">
        <v>0</v>
      </c>
      <c r="T3" s="181">
        <v>0</v>
      </c>
      <c r="U3" s="181">
        <v>0</v>
      </c>
      <c r="V3" s="181">
        <v>0</v>
      </c>
      <c r="W3" s="181">
        <v>0</v>
      </c>
      <c r="X3" s="181">
        <v>0</v>
      </c>
      <c r="Y3" s="181">
        <v>0</v>
      </c>
      <c r="Z3" s="181">
        <v>0</v>
      </c>
      <c r="AA3" s="181">
        <v>0</v>
      </c>
      <c r="AB3" s="181">
        <v>0</v>
      </c>
      <c r="AC3" s="181">
        <v>0</v>
      </c>
      <c r="AD3" s="181">
        <v>0</v>
      </c>
      <c r="AE3" s="181">
        <v>0</v>
      </c>
      <c r="AF3" s="181">
        <v>0</v>
      </c>
      <c r="AG3" s="181">
        <v>0</v>
      </c>
      <c r="AH3" s="181">
        <v>0</v>
      </c>
      <c r="AI3" s="181">
        <v>1</v>
      </c>
      <c r="AJ3" s="181">
        <v>2</v>
      </c>
      <c r="AK3" s="181">
        <v>2</v>
      </c>
      <c r="AL3" s="181">
        <v>2</v>
      </c>
      <c r="AM3" s="181">
        <v>0</v>
      </c>
      <c r="AN3" s="181">
        <v>0</v>
      </c>
      <c r="AO3" s="181">
        <v>0</v>
      </c>
      <c r="AP3" s="181">
        <v>0</v>
      </c>
      <c r="AQ3" s="181">
        <v>0</v>
      </c>
      <c r="AR3" s="181">
        <v>1</v>
      </c>
      <c r="AS3" s="181">
        <v>0</v>
      </c>
      <c r="AT3" s="181">
        <v>0</v>
      </c>
      <c r="AU3" s="181">
        <v>2</v>
      </c>
      <c r="AV3" s="181">
        <v>0</v>
      </c>
      <c r="AW3" s="181">
        <v>0</v>
      </c>
      <c r="AX3" s="181">
        <v>0</v>
      </c>
    </row>
    <row r="4" spans="2:36" ht="23.25">
      <c r="B4" s="9" t="str">
        <f>+'Design Document'!C3</f>
        <v>&lt;Customer Name&gt;</v>
      </c>
      <c r="E4" s="5"/>
      <c r="AH4" s="235"/>
      <c r="AI4" s="235"/>
      <c r="AJ4" s="235"/>
    </row>
    <row r="5" spans="2:36" s="10" customFormat="1" ht="15.75">
      <c r="B5" s="40" t="s">
        <v>60</v>
      </c>
      <c r="C5" s="41"/>
      <c r="E5" s="42"/>
      <c r="AH5" s="43"/>
      <c r="AI5" s="43"/>
      <c r="AJ5" s="43"/>
    </row>
    <row r="6" spans="2:36" s="10" customFormat="1" ht="15">
      <c r="B6" s="41"/>
      <c r="C6" s="41"/>
      <c r="E6" s="42"/>
      <c r="AH6" s="43"/>
      <c r="AI6" s="43"/>
      <c r="AJ6" s="43"/>
    </row>
    <row r="7" spans="2:21" ht="12.75">
      <c r="B7" s="225" t="s">
        <v>151</v>
      </c>
      <c r="C7" s="224"/>
      <c r="D7" s="224"/>
      <c r="E7" s="224"/>
      <c r="F7" s="22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50" s="183" customFormat="1" ht="34.5" thickBot="1">
      <c r="B8" s="184" t="s">
        <v>112</v>
      </c>
      <c r="C8" s="185" t="s">
        <v>22</v>
      </c>
      <c r="D8" s="186" t="s">
        <v>118</v>
      </c>
      <c r="E8" s="186" t="s">
        <v>117</v>
      </c>
      <c r="F8" s="186" t="s">
        <v>119</v>
      </c>
      <c r="G8" s="187" t="s">
        <v>120</v>
      </c>
      <c r="H8" s="186" t="s">
        <v>121</v>
      </c>
      <c r="I8" s="186" t="s">
        <v>122</v>
      </c>
      <c r="J8" s="186" t="s">
        <v>123</v>
      </c>
      <c r="K8" s="186" t="s">
        <v>124</v>
      </c>
      <c r="L8" s="186" t="s">
        <v>101</v>
      </c>
      <c r="M8" s="186" t="s">
        <v>102</v>
      </c>
      <c r="N8" s="186" t="s">
        <v>125</v>
      </c>
      <c r="O8" s="186" t="s">
        <v>126</v>
      </c>
      <c r="P8" s="186" t="s">
        <v>127</v>
      </c>
      <c r="Q8" s="186" t="s">
        <v>128</v>
      </c>
      <c r="R8" s="186" t="s">
        <v>103</v>
      </c>
      <c r="S8" s="185" t="s">
        <v>104</v>
      </c>
      <c r="T8" s="186" t="s">
        <v>129</v>
      </c>
      <c r="U8" s="186" t="s">
        <v>130</v>
      </c>
      <c r="V8" s="186" t="s">
        <v>131</v>
      </c>
      <c r="W8" s="186" t="s">
        <v>132</v>
      </c>
      <c r="X8" s="186" t="s">
        <v>133</v>
      </c>
      <c r="Y8" s="186" t="s">
        <v>134</v>
      </c>
      <c r="Z8" s="186" t="s">
        <v>135</v>
      </c>
      <c r="AA8" s="186" t="s">
        <v>136</v>
      </c>
      <c r="AB8" s="186" t="s">
        <v>137</v>
      </c>
      <c r="AC8" s="186" t="s">
        <v>105</v>
      </c>
      <c r="AD8" s="188" t="s">
        <v>138</v>
      </c>
      <c r="AE8" s="186" t="s">
        <v>139</v>
      </c>
      <c r="AF8" s="186" t="s">
        <v>140</v>
      </c>
      <c r="AG8" s="186" t="s">
        <v>141</v>
      </c>
      <c r="AH8" s="186" t="s">
        <v>142</v>
      </c>
      <c r="AI8" s="186" t="s">
        <v>143</v>
      </c>
      <c r="AJ8" s="186" t="s">
        <v>106</v>
      </c>
      <c r="AK8" s="186" t="s">
        <v>107</v>
      </c>
      <c r="AL8" s="185" t="s">
        <v>108</v>
      </c>
      <c r="AM8" s="186" t="s">
        <v>109</v>
      </c>
      <c r="AN8" s="185" t="s">
        <v>11</v>
      </c>
      <c r="AO8" s="186" t="s">
        <v>144</v>
      </c>
      <c r="AP8" s="186" t="s">
        <v>145</v>
      </c>
      <c r="AQ8" s="186" t="s">
        <v>110</v>
      </c>
      <c r="AR8" s="186" t="s">
        <v>143</v>
      </c>
      <c r="AS8" s="185" t="s">
        <v>111</v>
      </c>
      <c r="AT8" s="186" t="s">
        <v>146</v>
      </c>
      <c r="AU8" s="186" t="s">
        <v>147</v>
      </c>
      <c r="AV8" s="185" t="s">
        <v>148</v>
      </c>
      <c r="AW8" s="186" t="s">
        <v>149</v>
      </c>
      <c r="AX8" s="185" t="s">
        <v>150</v>
      </c>
    </row>
    <row r="9" spans="2:50" s="3" customFormat="1" ht="12.75">
      <c r="B9" s="19">
        <v>1</v>
      </c>
      <c r="C9" s="20" t="s">
        <v>25</v>
      </c>
      <c r="D9" s="168">
        <v>1234</v>
      </c>
      <c r="E9" s="161">
        <v>1300</v>
      </c>
      <c r="F9" s="161">
        <f>+D9-E9</f>
        <v>-66</v>
      </c>
      <c r="G9" s="25">
        <f>F9/E9</f>
        <v>-0.05076923076923077</v>
      </c>
      <c r="H9" s="168">
        <v>8000</v>
      </c>
      <c r="I9" s="189">
        <f>+H9/D9</f>
        <v>6.482982171799027</v>
      </c>
      <c r="J9" s="168">
        <v>5000</v>
      </c>
      <c r="K9" s="168">
        <v>4000</v>
      </c>
      <c r="L9" s="161">
        <v>200</v>
      </c>
      <c r="M9" s="168">
        <v>800</v>
      </c>
      <c r="N9" s="168">
        <f>+J9+K9+L9+M9</f>
        <v>10000</v>
      </c>
      <c r="O9" s="214">
        <f>(+J9+K9)/D9</f>
        <v>7.293354943273906</v>
      </c>
      <c r="P9" s="214">
        <f>(L9+M9)/D9</f>
        <v>0.8103727714748784</v>
      </c>
      <c r="Q9" s="214">
        <f>N9/D9</f>
        <v>8.103727714748784</v>
      </c>
      <c r="R9" s="161">
        <v>350</v>
      </c>
      <c r="S9" s="182">
        <f>+H9+N9+R9</f>
        <v>18350</v>
      </c>
      <c r="T9" s="168">
        <v>50</v>
      </c>
      <c r="U9" s="168">
        <v>400</v>
      </c>
      <c r="V9" s="168">
        <v>130</v>
      </c>
      <c r="W9" s="160">
        <f aca="true" t="shared" si="0" ref="W9:W15">V9*9</f>
        <v>1170</v>
      </c>
      <c r="X9" s="161">
        <v>200</v>
      </c>
      <c r="Y9" s="162">
        <f aca="true" t="shared" si="1" ref="Y9:Y15">X9*6.5</f>
        <v>1300</v>
      </c>
      <c r="Z9" s="161">
        <v>260</v>
      </c>
      <c r="AA9" s="161">
        <f aca="true" t="shared" si="2" ref="AA9:AA15">Z9*9</f>
        <v>2340</v>
      </c>
      <c r="AB9" s="168">
        <v>30</v>
      </c>
      <c r="AC9" s="169">
        <f aca="true" t="shared" si="3" ref="AC9:AC15">AB9*8</f>
        <v>240</v>
      </c>
      <c r="AD9" s="170">
        <v>8</v>
      </c>
      <c r="AE9" s="168">
        <f aca="true" t="shared" si="4" ref="AE9:AE15">AD9*12</f>
        <v>96</v>
      </c>
      <c r="AF9" s="163">
        <v>3</v>
      </c>
      <c r="AG9" s="168">
        <f aca="true" t="shared" si="5" ref="AG9:AH15">+T9+V9+X9+Z9+AB9+AD9</f>
        <v>678</v>
      </c>
      <c r="AH9" s="168">
        <f t="shared" si="5"/>
        <v>5546</v>
      </c>
      <c r="AI9" s="197">
        <f>AH9/N9</f>
        <v>0.5546</v>
      </c>
      <c r="AJ9" s="201">
        <f>+$N9/(+T9+X9)</f>
        <v>40</v>
      </c>
      <c r="AK9" s="201">
        <f>+$N9/(+V9+Z9)</f>
        <v>25.641025641025642</v>
      </c>
      <c r="AL9" s="229">
        <f>+N9/AG9</f>
        <v>14.749262536873156</v>
      </c>
      <c r="AM9" s="164">
        <v>35</v>
      </c>
      <c r="AN9" s="165">
        <v>5.98</v>
      </c>
      <c r="AO9" s="164">
        <v>97</v>
      </c>
      <c r="AP9" s="164">
        <v>176</v>
      </c>
      <c r="AQ9" s="164">
        <v>57</v>
      </c>
      <c r="AR9" s="198">
        <f>(+AO9+AP9+AQ9)/N9</f>
        <v>0.033</v>
      </c>
      <c r="AS9" s="165">
        <v>230</v>
      </c>
      <c r="AT9" s="164">
        <v>540</v>
      </c>
      <c r="AU9" s="207">
        <f>AT9/D9</f>
        <v>0.4376012965964344</v>
      </c>
      <c r="AV9" s="165">
        <v>380</v>
      </c>
      <c r="AW9" s="210">
        <v>12.4</v>
      </c>
      <c r="AX9" s="165">
        <v>5</v>
      </c>
    </row>
    <row r="10" spans="2:50" s="3" customFormat="1" ht="12.75">
      <c r="B10" s="19">
        <v>2</v>
      </c>
      <c r="C10" s="20" t="s">
        <v>26</v>
      </c>
      <c r="D10" s="168">
        <v>1234</v>
      </c>
      <c r="E10" s="161">
        <v>1300</v>
      </c>
      <c r="F10" s="161">
        <f aca="true" t="shared" si="6" ref="F10:F15">+D10-E10</f>
        <v>-66</v>
      </c>
      <c r="G10" s="25">
        <f aca="true" t="shared" si="7" ref="G10:G16">F10/E10</f>
        <v>-0.05076923076923077</v>
      </c>
      <c r="H10" s="168">
        <v>8000</v>
      </c>
      <c r="I10" s="189">
        <f aca="true" t="shared" si="8" ref="I10:I19">+H10/D10</f>
        <v>6.482982171799027</v>
      </c>
      <c r="J10" s="168">
        <v>5000</v>
      </c>
      <c r="K10" s="168">
        <v>4000</v>
      </c>
      <c r="L10" s="161">
        <v>200</v>
      </c>
      <c r="M10" s="168">
        <v>800</v>
      </c>
      <c r="N10" s="168">
        <f aca="true" t="shared" si="9" ref="N10:N15">+J10+K10+L10+M10</f>
        <v>10000</v>
      </c>
      <c r="O10" s="214">
        <f aca="true" t="shared" si="10" ref="O10:O15">(+J10+K10)/D10</f>
        <v>7.293354943273906</v>
      </c>
      <c r="P10" s="214">
        <f aca="true" t="shared" si="11" ref="P10:P15">(L10+M10)/D10</f>
        <v>0.8103727714748784</v>
      </c>
      <c r="Q10" s="214">
        <f aca="true" t="shared" si="12" ref="Q10:Q15">N10/D10</f>
        <v>8.103727714748784</v>
      </c>
      <c r="R10" s="161">
        <v>350</v>
      </c>
      <c r="S10" s="182">
        <f aca="true" t="shared" si="13" ref="S10:S15">+H10+N10+R10</f>
        <v>18350</v>
      </c>
      <c r="T10" s="168">
        <v>50</v>
      </c>
      <c r="U10" s="168">
        <v>400</v>
      </c>
      <c r="V10" s="168">
        <v>130</v>
      </c>
      <c r="W10" s="160">
        <f t="shared" si="0"/>
        <v>1170</v>
      </c>
      <c r="X10" s="161">
        <v>200</v>
      </c>
      <c r="Y10" s="162">
        <f t="shared" si="1"/>
        <v>1300</v>
      </c>
      <c r="Z10" s="161">
        <v>260</v>
      </c>
      <c r="AA10" s="161">
        <f t="shared" si="2"/>
        <v>2340</v>
      </c>
      <c r="AB10" s="168">
        <v>30</v>
      </c>
      <c r="AC10" s="169">
        <f t="shared" si="3"/>
        <v>240</v>
      </c>
      <c r="AD10" s="170">
        <v>8</v>
      </c>
      <c r="AE10" s="168">
        <f t="shared" si="4"/>
        <v>96</v>
      </c>
      <c r="AF10" s="163">
        <v>3</v>
      </c>
      <c r="AG10" s="168">
        <f t="shared" si="5"/>
        <v>678</v>
      </c>
      <c r="AH10" s="168">
        <f t="shared" si="5"/>
        <v>5546</v>
      </c>
      <c r="AI10" s="197">
        <f aca="true" t="shared" si="14" ref="AI10:AI16">AH10/N10</f>
        <v>0.5546</v>
      </c>
      <c r="AJ10" s="201">
        <f aca="true" t="shared" si="15" ref="AJ10:AJ15">+$N10/(+T10+X10)</f>
        <v>40</v>
      </c>
      <c r="AK10" s="201">
        <f aca="true" t="shared" si="16" ref="AK10:AK15">+$N10/(+V10+Z10)</f>
        <v>25.641025641025642</v>
      </c>
      <c r="AL10" s="229">
        <f aca="true" t="shared" si="17" ref="AL10:AL15">+N10/AG10</f>
        <v>14.749262536873156</v>
      </c>
      <c r="AM10" s="164">
        <v>35</v>
      </c>
      <c r="AN10" s="165">
        <v>5.98</v>
      </c>
      <c r="AO10" s="164">
        <v>97</v>
      </c>
      <c r="AP10" s="164">
        <v>176</v>
      </c>
      <c r="AQ10" s="164">
        <v>57</v>
      </c>
      <c r="AR10" s="198">
        <f aca="true" t="shared" si="18" ref="AR10:AR15">(+AO10+AP10+AQ10)/N10</f>
        <v>0.033</v>
      </c>
      <c r="AS10" s="165">
        <v>230</v>
      </c>
      <c r="AT10" s="164">
        <v>540</v>
      </c>
      <c r="AU10" s="207">
        <f aca="true" t="shared" si="19" ref="AU10:AU16">AT10/D10</f>
        <v>0.4376012965964344</v>
      </c>
      <c r="AV10" s="165">
        <v>380</v>
      </c>
      <c r="AW10" s="210">
        <v>12.4</v>
      </c>
      <c r="AX10" s="165">
        <v>5</v>
      </c>
    </row>
    <row r="11" spans="2:50" s="3" customFormat="1" ht="12.75">
      <c r="B11" s="19">
        <v>3</v>
      </c>
      <c r="C11" s="20" t="s">
        <v>27</v>
      </c>
      <c r="D11" s="168">
        <v>1234</v>
      </c>
      <c r="E11" s="161">
        <v>1300</v>
      </c>
      <c r="F11" s="161">
        <f t="shared" si="6"/>
        <v>-66</v>
      </c>
      <c r="G11" s="25">
        <f t="shared" si="7"/>
        <v>-0.05076923076923077</v>
      </c>
      <c r="H11" s="168">
        <v>8000</v>
      </c>
      <c r="I11" s="189">
        <f t="shared" si="8"/>
        <v>6.482982171799027</v>
      </c>
      <c r="J11" s="168">
        <v>5000</v>
      </c>
      <c r="K11" s="168">
        <v>4000</v>
      </c>
      <c r="L11" s="161">
        <v>200</v>
      </c>
      <c r="M11" s="168">
        <v>800</v>
      </c>
      <c r="N11" s="168">
        <f t="shared" si="9"/>
        <v>10000</v>
      </c>
      <c r="O11" s="214">
        <f t="shared" si="10"/>
        <v>7.293354943273906</v>
      </c>
      <c r="P11" s="214">
        <f t="shared" si="11"/>
        <v>0.8103727714748784</v>
      </c>
      <c r="Q11" s="214">
        <f t="shared" si="12"/>
        <v>8.103727714748784</v>
      </c>
      <c r="R11" s="161">
        <v>350</v>
      </c>
      <c r="S11" s="182">
        <f t="shared" si="13"/>
        <v>18350</v>
      </c>
      <c r="T11" s="168">
        <v>50</v>
      </c>
      <c r="U11" s="168">
        <v>400</v>
      </c>
      <c r="V11" s="168">
        <v>130</v>
      </c>
      <c r="W11" s="160">
        <f t="shared" si="0"/>
        <v>1170</v>
      </c>
      <c r="X11" s="161">
        <v>200</v>
      </c>
      <c r="Y11" s="162">
        <f t="shared" si="1"/>
        <v>1300</v>
      </c>
      <c r="Z11" s="161">
        <v>260</v>
      </c>
      <c r="AA11" s="161">
        <f t="shared" si="2"/>
        <v>2340</v>
      </c>
      <c r="AB11" s="168">
        <v>30</v>
      </c>
      <c r="AC11" s="169">
        <f t="shared" si="3"/>
        <v>240</v>
      </c>
      <c r="AD11" s="170">
        <v>8</v>
      </c>
      <c r="AE11" s="168">
        <f t="shared" si="4"/>
        <v>96</v>
      </c>
      <c r="AF11" s="163">
        <v>3</v>
      </c>
      <c r="AG11" s="168">
        <f t="shared" si="5"/>
        <v>678</v>
      </c>
      <c r="AH11" s="168">
        <f t="shared" si="5"/>
        <v>5546</v>
      </c>
      <c r="AI11" s="197">
        <f t="shared" si="14"/>
        <v>0.5546</v>
      </c>
      <c r="AJ11" s="201">
        <f t="shared" si="15"/>
        <v>40</v>
      </c>
      <c r="AK11" s="201">
        <f t="shared" si="16"/>
        <v>25.641025641025642</v>
      </c>
      <c r="AL11" s="229">
        <f t="shared" si="17"/>
        <v>14.749262536873156</v>
      </c>
      <c r="AM11" s="164">
        <v>35</v>
      </c>
      <c r="AN11" s="165">
        <v>5.98</v>
      </c>
      <c r="AO11" s="164">
        <v>97</v>
      </c>
      <c r="AP11" s="164">
        <v>176</v>
      </c>
      <c r="AQ11" s="164">
        <v>57</v>
      </c>
      <c r="AR11" s="198">
        <f t="shared" si="18"/>
        <v>0.033</v>
      </c>
      <c r="AS11" s="165">
        <v>230</v>
      </c>
      <c r="AT11" s="164">
        <v>540</v>
      </c>
      <c r="AU11" s="207">
        <f t="shared" si="19"/>
        <v>0.4376012965964344</v>
      </c>
      <c r="AV11" s="165">
        <v>380</v>
      </c>
      <c r="AW11" s="210">
        <v>12.4</v>
      </c>
      <c r="AX11" s="165">
        <v>5</v>
      </c>
    </row>
    <row r="12" spans="2:50" s="3" customFormat="1" ht="12.75">
      <c r="B12" s="19">
        <v>4</v>
      </c>
      <c r="C12" s="20" t="s">
        <v>28</v>
      </c>
      <c r="D12" s="168">
        <v>1234</v>
      </c>
      <c r="E12" s="161">
        <v>1300</v>
      </c>
      <c r="F12" s="161">
        <f t="shared" si="6"/>
        <v>-66</v>
      </c>
      <c r="G12" s="25">
        <f t="shared" si="7"/>
        <v>-0.05076923076923077</v>
      </c>
      <c r="H12" s="168">
        <v>8000</v>
      </c>
      <c r="I12" s="189">
        <f t="shared" si="8"/>
        <v>6.482982171799027</v>
      </c>
      <c r="J12" s="168">
        <v>5000</v>
      </c>
      <c r="K12" s="168">
        <v>4000</v>
      </c>
      <c r="L12" s="161">
        <v>200</v>
      </c>
      <c r="M12" s="168">
        <v>800</v>
      </c>
      <c r="N12" s="168">
        <f t="shared" si="9"/>
        <v>10000</v>
      </c>
      <c r="O12" s="214">
        <f t="shared" si="10"/>
        <v>7.293354943273906</v>
      </c>
      <c r="P12" s="214">
        <f t="shared" si="11"/>
        <v>0.8103727714748784</v>
      </c>
      <c r="Q12" s="214">
        <f t="shared" si="12"/>
        <v>8.103727714748784</v>
      </c>
      <c r="R12" s="161">
        <v>350</v>
      </c>
      <c r="S12" s="182">
        <f t="shared" si="13"/>
        <v>18350</v>
      </c>
      <c r="T12" s="168">
        <v>50</v>
      </c>
      <c r="U12" s="168">
        <v>400</v>
      </c>
      <c r="V12" s="168">
        <v>130</v>
      </c>
      <c r="W12" s="160">
        <f t="shared" si="0"/>
        <v>1170</v>
      </c>
      <c r="X12" s="161">
        <v>200</v>
      </c>
      <c r="Y12" s="162">
        <f t="shared" si="1"/>
        <v>1300</v>
      </c>
      <c r="Z12" s="161">
        <v>260</v>
      </c>
      <c r="AA12" s="161">
        <f t="shared" si="2"/>
        <v>2340</v>
      </c>
      <c r="AB12" s="168">
        <v>30</v>
      </c>
      <c r="AC12" s="169">
        <f t="shared" si="3"/>
        <v>240</v>
      </c>
      <c r="AD12" s="170">
        <v>8</v>
      </c>
      <c r="AE12" s="168">
        <f t="shared" si="4"/>
        <v>96</v>
      </c>
      <c r="AF12" s="163">
        <v>3</v>
      </c>
      <c r="AG12" s="168">
        <f t="shared" si="5"/>
        <v>678</v>
      </c>
      <c r="AH12" s="168">
        <f t="shared" si="5"/>
        <v>5546</v>
      </c>
      <c r="AI12" s="197">
        <f t="shared" si="14"/>
        <v>0.5546</v>
      </c>
      <c r="AJ12" s="201">
        <f t="shared" si="15"/>
        <v>40</v>
      </c>
      <c r="AK12" s="201">
        <f t="shared" si="16"/>
        <v>25.641025641025642</v>
      </c>
      <c r="AL12" s="229">
        <f t="shared" si="17"/>
        <v>14.749262536873156</v>
      </c>
      <c r="AM12" s="164">
        <v>35</v>
      </c>
      <c r="AN12" s="165">
        <v>5.98</v>
      </c>
      <c r="AO12" s="164">
        <v>97</v>
      </c>
      <c r="AP12" s="164">
        <v>176</v>
      </c>
      <c r="AQ12" s="164">
        <v>57</v>
      </c>
      <c r="AR12" s="198">
        <f t="shared" si="18"/>
        <v>0.033</v>
      </c>
      <c r="AS12" s="165">
        <v>230</v>
      </c>
      <c r="AT12" s="164">
        <v>540</v>
      </c>
      <c r="AU12" s="207">
        <f t="shared" si="19"/>
        <v>0.4376012965964344</v>
      </c>
      <c r="AV12" s="165">
        <v>380</v>
      </c>
      <c r="AW12" s="210">
        <v>12.4</v>
      </c>
      <c r="AX12" s="165">
        <v>5</v>
      </c>
    </row>
    <row r="13" spans="2:50" s="3" customFormat="1" ht="12.75">
      <c r="B13" s="19">
        <v>5</v>
      </c>
      <c r="C13" s="20" t="s">
        <v>29</v>
      </c>
      <c r="D13" s="168">
        <v>1234</v>
      </c>
      <c r="E13" s="161">
        <v>1300</v>
      </c>
      <c r="F13" s="161">
        <f t="shared" si="6"/>
        <v>-66</v>
      </c>
      <c r="G13" s="25">
        <f t="shared" si="7"/>
        <v>-0.05076923076923077</v>
      </c>
      <c r="H13" s="168">
        <v>8000</v>
      </c>
      <c r="I13" s="189">
        <f t="shared" si="8"/>
        <v>6.482982171799027</v>
      </c>
      <c r="J13" s="168">
        <v>5000</v>
      </c>
      <c r="K13" s="168">
        <v>4000</v>
      </c>
      <c r="L13" s="161">
        <v>200</v>
      </c>
      <c r="M13" s="168">
        <v>800</v>
      </c>
      <c r="N13" s="168">
        <f t="shared" si="9"/>
        <v>10000</v>
      </c>
      <c r="O13" s="214">
        <f t="shared" si="10"/>
        <v>7.293354943273906</v>
      </c>
      <c r="P13" s="214">
        <f t="shared" si="11"/>
        <v>0.8103727714748784</v>
      </c>
      <c r="Q13" s="214">
        <f t="shared" si="12"/>
        <v>8.103727714748784</v>
      </c>
      <c r="R13" s="161">
        <v>350</v>
      </c>
      <c r="S13" s="182">
        <f t="shared" si="13"/>
        <v>18350</v>
      </c>
      <c r="T13" s="168">
        <v>50</v>
      </c>
      <c r="U13" s="168">
        <v>400</v>
      </c>
      <c r="V13" s="168">
        <v>130</v>
      </c>
      <c r="W13" s="160">
        <f t="shared" si="0"/>
        <v>1170</v>
      </c>
      <c r="X13" s="161">
        <v>200</v>
      </c>
      <c r="Y13" s="162">
        <f t="shared" si="1"/>
        <v>1300</v>
      </c>
      <c r="Z13" s="161">
        <v>260</v>
      </c>
      <c r="AA13" s="161">
        <f t="shared" si="2"/>
        <v>2340</v>
      </c>
      <c r="AB13" s="168">
        <v>30</v>
      </c>
      <c r="AC13" s="169">
        <f t="shared" si="3"/>
        <v>240</v>
      </c>
      <c r="AD13" s="170">
        <v>8</v>
      </c>
      <c r="AE13" s="168">
        <f t="shared" si="4"/>
        <v>96</v>
      </c>
      <c r="AF13" s="163">
        <v>3</v>
      </c>
      <c r="AG13" s="168">
        <f t="shared" si="5"/>
        <v>678</v>
      </c>
      <c r="AH13" s="168">
        <f t="shared" si="5"/>
        <v>5546</v>
      </c>
      <c r="AI13" s="197">
        <f t="shared" si="14"/>
        <v>0.5546</v>
      </c>
      <c r="AJ13" s="201">
        <f t="shared" si="15"/>
        <v>40</v>
      </c>
      <c r="AK13" s="201">
        <f t="shared" si="16"/>
        <v>25.641025641025642</v>
      </c>
      <c r="AL13" s="229">
        <f t="shared" si="17"/>
        <v>14.749262536873156</v>
      </c>
      <c r="AM13" s="164">
        <v>35</v>
      </c>
      <c r="AN13" s="165">
        <v>5.98</v>
      </c>
      <c r="AO13" s="164">
        <v>97</v>
      </c>
      <c r="AP13" s="164">
        <v>176</v>
      </c>
      <c r="AQ13" s="164">
        <v>57</v>
      </c>
      <c r="AR13" s="198">
        <f t="shared" si="18"/>
        <v>0.033</v>
      </c>
      <c r="AS13" s="165">
        <v>230</v>
      </c>
      <c r="AT13" s="164">
        <v>540</v>
      </c>
      <c r="AU13" s="207">
        <f t="shared" si="19"/>
        <v>0.4376012965964344</v>
      </c>
      <c r="AV13" s="165">
        <v>380</v>
      </c>
      <c r="AW13" s="210">
        <v>12.4</v>
      </c>
      <c r="AX13" s="165">
        <v>5</v>
      </c>
    </row>
    <row r="14" spans="2:50" s="3" customFormat="1" ht="12.75">
      <c r="B14" s="19">
        <v>6</v>
      </c>
      <c r="C14" s="20" t="s">
        <v>30</v>
      </c>
      <c r="D14" s="168">
        <v>1234</v>
      </c>
      <c r="E14" s="161">
        <v>1300</v>
      </c>
      <c r="F14" s="161">
        <f t="shared" si="6"/>
        <v>-66</v>
      </c>
      <c r="G14" s="25">
        <f t="shared" si="7"/>
        <v>-0.05076923076923077</v>
      </c>
      <c r="H14" s="168">
        <v>8000</v>
      </c>
      <c r="I14" s="189">
        <f t="shared" si="8"/>
        <v>6.482982171799027</v>
      </c>
      <c r="J14" s="168">
        <v>5000</v>
      </c>
      <c r="K14" s="168">
        <v>4000</v>
      </c>
      <c r="L14" s="161">
        <v>200</v>
      </c>
      <c r="M14" s="168">
        <v>800</v>
      </c>
      <c r="N14" s="168">
        <f t="shared" si="9"/>
        <v>10000</v>
      </c>
      <c r="O14" s="214">
        <f t="shared" si="10"/>
        <v>7.293354943273906</v>
      </c>
      <c r="P14" s="214">
        <f t="shared" si="11"/>
        <v>0.8103727714748784</v>
      </c>
      <c r="Q14" s="214">
        <f t="shared" si="12"/>
        <v>8.103727714748784</v>
      </c>
      <c r="R14" s="161">
        <v>350</v>
      </c>
      <c r="S14" s="182">
        <f t="shared" si="13"/>
        <v>18350</v>
      </c>
      <c r="T14" s="168">
        <v>50</v>
      </c>
      <c r="U14" s="168">
        <v>400</v>
      </c>
      <c r="V14" s="168">
        <v>130</v>
      </c>
      <c r="W14" s="160">
        <f t="shared" si="0"/>
        <v>1170</v>
      </c>
      <c r="X14" s="161">
        <v>200</v>
      </c>
      <c r="Y14" s="162">
        <f t="shared" si="1"/>
        <v>1300</v>
      </c>
      <c r="Z14" s="161">
        <v>260</v>
      </c>
      <c r="AA14" s="161">
        <f t="shared" si="2"/>
        <v>2340</v>
      </c>
      <c r="AB14" s="168">
        <v>30</v>
      </c>
      <c r="AC14" s="169">
        <f t="shared" si="3"/>
        <v>240</v>
      </c>
      <c r="AD14" s="170">
        <v>8</v>
      </c>
      <c r="AE14" s="168">
        <f t="shared" si="4"/>
        <v>96</v>
      </c>
      <c r="AF14" s="163">
        <v>3</v>
      </c>
      <c r="AG14" s="168">
        <f t="shared" si="5"/>
        <v>678</v>
      </c>
      <c r="AH14" s="168">
        <f t="shared" si="5"/>
        <v>5546</v>
      </c>
      <c r="AI14" s="197">
        <f t="shared" si="14"/>
        <v>0.5546</v>
      </c>
      <c r="AJ14" s="201">
        <f t="shared" si="15"/>
        <v>40</v>
      </c>
      <c r="AK14" s="201">
        <f t="shared" si="16"/>
        <v>25.641025641025642</v>
      </c>
      <c r="AL14" s="229">
        <f t="shared" si="17"/>
        <v>14.749262536873156</v>
      </c>
      <c r="AM14" s="164">
        <v>35</v>
      </c>
      <c r="AN14" s="165">
        <v>5.98</v>
      </c>
      <c r="AO14" s="164">
        <v>97</v>
      </c>
      <c r="AP14" s="164">
        <v>176</v>
      </c>
      <c r="AQ14" s="164">
        <v>57</v>
      </c>
      <c r="AR14" s="198">
        <f t="shared" si="18"/>
        <v>0.033</v>
      </c>
      <c r="AS14" s="165">
        <v>230</v>
      </c>
      <c r="AT14" s="164">
        <v>540</v>
      </c>
      <c r="AU14" s="207">
        <f t="shared" si="19"/>
        <v>0.4376012965964344</v>
      </c>
      <c r="AV14" s="165">
        <v>380</v>
      </c>
      <c r="AW14" s="210">
        <v>12.4</v>
      </c>
      <c r="AX14" s="165">
        <v>5</v>
      </c>
    </row>
    <row r="15" spans="2:50" s="3" customFormat="1" ht="12.75">
      <c r="B15" s="19">
        <v>7</v>
      </c>
      <c r="C15" s="20" t="s">
        <v>31</v>
      </c>
      <c r="D15" s="168">
        <v>1234</v>
      </c>
      <c r="E15" s="161">
        <v>1300</v>
      </c>
      <c r="F15" s="161">
        <f t="shared" si="6"/>
        <v>-66</v>
      </c>
      <c r="G15" s="25">
        <f t="shared" si="7"/>
        <v>-0.05076923076923077</v>
      </c>
      <c r="H15" s="168">
        <v>8000</v>
      </c>
      <c r="I15" s="189">
        <f t="shared" si="8"/>
        <v>6.482982171799027</v>
      </c>
      <c r="J15" s="168">
        <v>5000</v>
      </c>
      <c r="K15" s="168">
        <v>4000</v>
      </c>
      <c r="L15" s="161">
        <v>200</v>
      </c>
      <c r="M15" s="168">
        <v>800</v>
      </c>
      <c r="N15" s="168">
        <f t="shared" si="9"/>
        <v>10000</v>
      </c>
      <c r="O15" s="214">
        <f t="shared" si="10"/>
        <v>7.293354943273906</v>
      </c>
      <c r="P15" s="214">
        <f t="shared" si="11"/>
        <v>0.8103727714748784</v>
      </c>
      <c r="Q15" s="214">
        <f t="shared" si="12"/>
        <v>8.103727714748784</v>
      </c>
      <c r="R15" s="161">
        <v>350</v>
      </c>
      <c r="S15" s="182">
        <f t="shared" si="13"/>
        <v>18350</v>
      </c>
      <c r="T15" s="168">
        <v>50</v>
      </c>
      <c r="U15" s="168">
        <v>400</v>
      </c>
      <c r="V15" s="168">
        <v>130</v>
      </c>
      <c r="W15" s="160">
        <f t="shared" si="0"/>
        <v>1170</v>
      </c>
      <c r="X15" s="161">
        <v>200</v>
      </c>
      <c r="Y15" s="162">
        <f t="shared" si="1"/>
        <v>1300</v>
      </c>
      <c r="Z15" s="161">
        <v>260</v>
      </c>
      <c r="AA15" s="161">
        <f t="shared" si="2"/>
        <v>2340</v>
      </c>
      <c r="AB15" s="168">
        <v>30</v>
      </c>
      <c r="AC15" s="169">
        <f t="shared" si="3"/>
        <v>240</v>
      </c>
      <c r="AD15" s="170">
        <v>8</v>
      </c>
      <c r="AE15" s="168">
        <f t="shared" si="4"/>
        <v>96</v>
      </c>
      <c r="AF15" s="163">
        <v>3</v>
      </c>
      <c r="AG15" s="168">
        <f t="shared" si="5"/>
        <v>678</v>
      </c>
      <c r="AH15" s="168">
        <f t="shared" si="5"/>
        <v>5546</v>
      </c>
      <c r="AI15" s="197">
        <f t="shared" si="14"/>
        <v>0.5546</v>
      </c>
      <c r="AJ15" s="201">
        <f t="shared" si="15"/>
        <v>40</v>
      </c>
      <c r="AK15" s="201">
        <f t="shared" si="16"/>
        <v>25.641025641025642</v>
      </c>
      <c r="AL15" s="229">
        <f t="shared" si="17"/>
        <v>14.749262536873156</v>
      </c>
      <c r="AM15" s="164">
        <v>35</v>
      </c>
      <c r="AN15" s="165">
        <v>5.98</v>
      </c>
      <c r="AO15" s="164">
        <v>97</v>
      </c>
      <c r="AP15" s="164">
        <v>176</v>
      </c>
      <c r="AQ15" s="164">
        <v>57</v>
      </c>
      <c r="AR15" s="198">
        <f t="shared" si="18"/>
        <v>0.033</v>
      </c>
      <c r="AS15" s="165">
        <v>230</v>
      </c>
      <c r="AT15" s="164">
        <v>540</v>
      </c>
      <c r="AU15" s="207">
        <f t="shared" si="19"/>
        <v>0.4376012965964344</v>
      </c>
      <c r="AV15" s="165">
        <v>380</v>
      </c>
      <c r="AW15" s="210">
        <v>12.4</v>
      </c>
      <c r="AX15" s="165">
        <v>5</v>
      </c>
    </row>
    <row r="16" spans="2:50" s="8" customFormat="1" ht="12.75" customHeight="1">
      <c r="B16" s="222" t="s">
        <v>33</v>
      </c>
      <c r="C16" s="223"/>
      <c r="D16" s="174">
        <f>SUM(D9:D15)</f>
        <v>8638</v>
      </c>
      <c r="E16" s="174">
        <f>SUM(E9:E15)</f>
        <v>9100</v>
      </c>
      <c r="F16" s="174">
        <f>SUM(F9:F15)</f>
        <v>-462</v>
      </c>
      <c r="G16" s="24">
        <f t="shared" si="7"/>
        <v>-0.05076923076923077</v>
      </c>
      <c r="H16" s="174">
        <f>SUM(H9:H15)</f>
        <v>56000</v>
      </c>
      <c r="I16" s="217">
        <f t="shared" si="8"/>
        <v>6.482982171799027</v>
      </c>
      <c r="J16" s="174">
        <f>SUM(J9:J15)</f>
        <v>35000</v>
      </c>
      <c r="K16" s="174">
        <f>SUM(K9:K15)</f>
        <v>28000</v>
      </c>
      <c r="L16" s="174">
        <f>SUM(L9:L15)</f>
        <v>1400</v>
      </c>
      <c r="M16" s="174">
        <f>SUM(M9:M15)</f>
        <v>5600</v>
      </c>
      <c r="N16" s="174">
        <f>SUM(N9:N15)</f>
        <v>70000</v>
      </c>
      <c r="O16" s="215">
        <f>(+J16+K16)/D16</f>
        <v>7.293354943273906</v>
      </c>
      <c r="P16" s="215">
        <f>(L16+M16)/D16</f>
        <v>0.8103727714748784</v>
      </c>
      <c r="Q16" s="215">
        <f>N16/D16</f>
        <v>8.103727714748784</v>
      </c>
      <c r="R16" s="174">
        <f>SUM(R9:R15)</f>
        <v>2450</v>
      </c>
      <c r="S16" s="175">
        <f>SUM(S9:S15)</f>
        <v>128450</v>
      </c>
      <c r="T16" s="174">
        <f aca="true" t="shared" si="20" ref="T16:AH16">SUM(T9:T15)</f>
        <v>350</v>
      </c>
      <c r="U16" s="174">
        <f t="shared" si="20"/>
        <v>2800</v>
      </c>
      <c r="V16" s="174">
        <f t="shared" si="20"/>
        <v>910</v>
      </c>
      <c r="W16" s="174">
        <f t="shared" si="20"/>
        <v>8190</v>
      </c>
      <c r="X16" s="174">
        <f t="shared" si="20"/>
        <v>1400</v>
      </c>
      <c r="Y16" s="174">
        <f t="shared" si="20"/>
        <v>9100</v>
      </c>
      <c r="Z16" s="174">
        <f t="shared" si="20"/>
        <v>1820</v>
      </c>
      <c r="AA16" s="174">
        <f t="shared" si="20"/>
        <v>16380</v>
      </c>
      <c r="AB16" s="174">
        <f t="shared" si="20"/>
        <v>210</v>
      </c>
      <c r="AC16" s="174">
        <f t="shared" si="20"/>
        <v>1680</v>
      </c>
      <c r="AD16" s="174">
        <f t="shared" si="20"/>
        <v>56</v>
      </c>
      <c r="AE16" s="174">
        <f t="shared" si="20"/>
        <v>672</v>
      </c>
      <c r="AF16" s="174">
        <f t="shared" si="20"/>
        <v>21</v>
      </c>
      <c r="AG16" s="174">
        <f t="shared" si="20"/>
        <v>4746</v>
      </c>
      <c r="AH16" s="174">
        <f t="shared" si="20"/>
        <v>38822</v>
      </c>
      <c r="AI16" s="199">
        <f t="shared" si="14"/>
        <v>0.5546</v>
      </c>
      <c r="AJ16" s="190">
        <f aca="true" t="shared" si="21" ref="AJ16:AQ16">SUM(AJ9:AJ15)</f>
        <v>280</v>
      </c>
      <c r="AK16" s="190">
        <f t="shared" si="21"/>
        <v>179.48717948717947</v>
      </c>
      <c r="AL16" s="230">
        <f t="shared" si="21"/>
        <v>103.2448377581121</v>
      </c>
      <c r="AM16" s="166">
        <f t="shared" si="21"/>
        <v>245</v>
      </c>
      <c r="AN16" s="167">
        <f t="shared" si="21"/>
        <v>41.86</v>
      </c>
      <c r="AO16" s="166">
        <f t="shared" si="21"/>
        <v>679</v>
      </c>
      <c r="AP16" s="166">
        <f t="shared" si="21"/>
        <v>1232</v>
      </c>
      <c r="AQ16" s="166">
        <f t="shared" si="21"/>
        <v>399</v>
      </c>
      <c r="AR16" s="202">
        <f>(+AO16+AP16+AQ16)/N16</f>
        <v>0.033</v>
      </c>
      <c r="AS16" s="167">
        <f>SUM(AS9:AS15)</f>
        <v>1610</v>
      </c>
      <c r="AT16" s="166">
        <f>SUM(AT9:AT15)</f>
        <v>3780</v>
      </c>
      <c r="AU16" s="208">
        <f t="shared" si="19"/>
        <v>0.4376012965964344</v>
      </c>
      <c r="AV16" s="167">
        <f>SUM(AV9:AV15)</f>
        <v>2660</v>
      </c>
      <c r="AW16" s="211">
        <v>12.4</v>
      </c>
      <c r="AX16" s="167">
        <f>SUM(AX9:AX15)</f>
        <v>35</v>
      </c>
    </row>
    <row r="17" spans="2:50" s="3" customFormat="1" ht="12.75">
      <c r="B17" s="21">
        <v>8</v>
      </c>
      <c r="C17" s="20" t="s">
        <v>25</v>
      </c>
      <c r="D17" s="168">
        <v>1234</v>
      </c>
      <c r="E17" s="161">
        <v>1300</v>
      </c>
      <c r="F17" s="161">
        <f>+D17-E17</f>
        <v>-66</v>
      </c>
      <c r="G17" s="25">
        <f>F17/E17</f>
        <v>-0.05076923076923077</v>
      </c>
      <c r="H17" s="168">
        <v>8000</v>
      </c>
      <c r="I17" s="189">
        <f t="shared" si="8"/>
        <v>6.482982171799027</v>
      </c>
      <c r="J17" s="168">
        <v>5000</v>
      </c>
      <c r="K17" s="168">
        <v>4000</v>
      </c>
      <c r="L17" s="161">
        <v>200</v>
      </c>
      <c r="M17" s="168">
        <v>800</v>
      </c>
      <c r="N17" s="168">
        <f>+J17+K17+L17+M17</f>
        <v>10000</v>
      </c>
      <c r="O17" s="214">
        <f>(+J17+K17)/D17</f>
        <v>7.293354943273906</v>
      </c>
      <c r="P17" s="214">
        <f>(L17+M17)/D17</f>
        <v>0.8103727714748784</v>
      </c>
      <c r="Q17" s="214">
        <f>N17/D17</f>
        <v>8.103727714748784</v>
      </c>
      <c r="R17" s="161">
        <v>350</v>
      </c>
      <c r="S17" s="182">
        <f>+H17+N17+R17</f>
        <v>18350</v>
      </c>
      <c r="T17" s="168">
        <v>50</v>
      </c>
      <c r="U17" s="168">
        <v>400</v>
      </c>
      <c r="V17" s="168">
        <v>130</v>
      </c>
      <c r="W17" s="160">
        <f>V17*9</f>
        <v>1170</v>
      </c>
      <c r="X17" s="161">
        <v>200</v>
      </c>
      <c r="Y17" s="162">
        <f>X17*6.5</f>
        <v>1300</v>
      </c>
      <c r="Z17" s="161">
        <v>260</v>
      </c>
      <c r="AA17" s="161">
        <f>Z17*9</f>
        <v>2340</v>
      </c>
      <c r="AB17" s="168">
        <v>30</v>
      </c>
      <c r="AC17" s="169">
        <f>AB17*8</f>
        <v>240</v>
      </c>
      <c r="AD17" s="170">
        <v>8</v>
      </c>
      <c r="AE17" s="168">
        <f>AD17*12</f>
        <v>96</v>
      </c>
      <c r="AF17" s="163">
        <v>3</v>
      </c>
      <c r="AG17" s="168">
        <f aca="true" t="shared" si="22" ref="AG17:AH19">+T17+V17+X17+Z17+AB17+AD17</f>
        <v>678</v>
      </c>
      <c r="AH17" s="168">
        <f t="shared" si="22"/>
        <v>5546</v>
      </c>
      <c r="AI17" s="197">
        <f>AH17/N17</f>
        <v>0.5546</v>
      </c>
      <c r="AJ17" s="201">
        <f>+$N17/(+T17+X17)</f>
        <v>40</v>
      </c>
      <c r="AK17" s="201">
        <f>+$N17/(+V17+Z17)</f>
        <v>25.641025641025642</v>
      </c>
      <c r="AL17" s="229">
        <f>+N17/AG17</f>
        <v>14.749262536873156</v>
      </c>
      <c r="AM17" s="171">
        <v>35</v>
      </c>
      <c r="AN17" s="172">
        <v>5.98</v>
      </c>
      <c r="AO17" s="171">
        <v>97</v>
      </c>
      <c r="AP17" s="171">
        <v>176</v>
      </c>
      <c r="AQ17" s="171">
        <v>57</v>
      </c>
      <c r="AR17" s="198">
        <f>(+AO17+AP17+AQ17)/N17</f>
        <v>0.033</v>
      </c>
      <c r="AS17" s="172">
        <v>230</v>
      </c>
      <c r="AT17" s="171">
        <v>540</v>
      </c>
      <c r="AU17" s="201">
        <f>AT17/D17</f>
        <v>0.4376012965964344</v>
      </c>
      <c r="AV17" s="172">
        <v>380</v>
      </c>
      <c r="AW17" s="200">
        <v>12.4</v>
      </c>
      <c r="AX17" s="172">
        <v>5</v>
      </c>
    </row>
    <row r="18" spans="2:50" s="3" customFormat="1" ht="12.75">
      <c r="B18" s="21">
        <v>9</v>
      </c>
      <c r="C18" s="20" t="s">
        <v>26</v>
      </c>
      <c r="D18" s="168">
        <v>1234</v>
      </c>
      <c r="E18" s="161">
        <v>1300</v>
      </c>
      <c r="F18" s="161">
        <f>+D18-E18</f>
        <v>-66</v>
      </c>
      <c r="G18" s="25">
        <f>F18/E18</f>
        <v>-0.05076923076923077</v>
      </c>
      <c r="H18" s="168">
        <v>8000</v>
      </c>
      <c r="I18" s="189">
        <f t="shared" si="8"/>
        <v>6.482982171799027</v>
      </c>
      <c r="J18" s="168">
        <v>5000</v>
      </c>
      <c r="K18" s="168">
        <v>4000</v>
      </c>
      <c r="L18" s="161">
        <v>200</v>
      </c>
      <c r="M18" s="168">
        <v>800</v>
      </c>
      <c r="N18" s="168">
        <f>+J18+K18+L18+M18</f>
        <v>10000</v>
      </c>
      <c r="O18" s="214">
        <f>(+J18+K18)/D18</f>
        <v>7.293354943273906</v>
      </c>
      <c r="P18" s="214">
        <f>(L18+M18)/D18</f>
        <v>0.8103727714748784</v>
      </c>
      <c r="Q18" s="214">
        <f>N18/D18</f>
        <v>8.103727714748784</v>
      </c>
      <c r="R18" s="161">
        <v>350</v>
      </c>
      <c r="S18" s="182">
        <f>+H18+N18+R18</f>
        <v>18350</v>
      </c>
      <c r="T18" s="168">
        <v>50</v>
      </c>
      <c r="U18" s="168">
        <v>400</v>
      </c>
      <c r="V18" s="168">
        <v>130</v>
      </c>
      <c r="W18" s="160">
        <f>V18*9</f>
        <v>1170</v>
      </c>
      <c r="X18" s="161">
        <v>200</v>
      </c>
      <c r="Y18" s="162">
        <f>X18*6.5</f>
        <v>1300</v>
      </c>
      <c r="Z18" s="161">
        <v>260</v>
      </c>
      <c r="AA18" s="161">
        <f>Z18*9</f>
        <v>2340</v>
      </c>
      <c r="AB18" s="168">
        <v>30</v>
      </c>
      <c r="AC18" s="169">
        <f>AB18*8</f>
        <v>240</v>
      </c>
      <c r="AD18" s="170">
        <v>8</v>
      </c>
      <c r="AE18" s="168">
        <f>AD18*12</f>
        <v>96</v>
      </c>
      <c r="AF18" s="163">
        <v>3</v>
      </c>
      <c r="AG18" s="168">
        <f t="shared" si="22"/>
        <v>678</v>
      </c>
      <c r="AH18" s="168">
        <f t="shared" si="22"/>
        <v>5546</v>
      </c>
      <c r="AI18" s="197">
        <f>AH18/N18</f>
        <v>0.5546</v>
      </c>
      <c r="AJ18" s="201">
        <f>+$N18/(+T18+X18)</f>
        <v>40</v>
      </c>
      <c r="AK18" s="201">
        <f>+$N18/(+V18+Z18)</f>
        <v>25.641025641025642</v>
      </c>
      <c r="AL18" s="229">
        <f>+N18/AG18</f>
        <v>14.749262536873156</v>
      </c>
      <c r="AM18" s="171">
        <v>35</v>
      </c>
      <c r="AN18" s="172">
        <v>5.98</v>
      </c>
      <c r="AO18" s="171">
        <v>97</v>
      </c>
      <c r="AP18" s="171">
        <v>176</v>
      </c>
      <c r="AQ18" s="171">
        <v>57</v>
      </c>
      <c r="AR18" s="198">
        <f>(+AO18+AP18+AQ18)/N18</f>
        <v>0.033</v>
      </c>
      <c r="AS18" s="172">
        <v>230</v>
      </c>
      <c r="AT18" s="171">
        <v>540</v>
      </c>
      <c r="AU18" s="201">
        <f>AT18/D18</f>
        <v>0.4376012965964344</v>
      </c>
      <c r="AV18" s="172">
        <v>380</v>
      </c>
      <c r="AW18" s="200">
        <v>12.4</v>
      </c>
      <c r="AX18" s="172">
        <v>5</v>
      </c>
    </row>
    <row r="19" spans="2:50" s="3" customFormat="1" ht="12.75">
      <c r="B19" s="21">
        <v>10</v>
      </c>
      <c r="C19" s="20" t="s">
        <v>27</v>
      </c>
      <c r="D19" s="168">
        <v>1234</v>
      </c>
      <c r="E19" s="161">
        <v>1300</v>
      </c>
      <c r="F19" s="161">
        <f>+D19-E19</f>
        <v>-66</v>
      </c>
      <c r="G19" s="25">
        <f>F19/E19</f>
        <v>-0.05076923076923077</v>
      </c>
      <c r="H19" s="168">
        <v>8000</v>
      </c>
      <c r="I19" s="189">
        <f t="shared" si="8"/>
        <v>6.482982171799027</v>
      </c>
      <c r="J19" s="168">
        <v>5000</v>
      </c>
      <c r="K19" s="168">
        <v>4000</v>
      </c>
      <c r="L19" s="161">
        <v>200</v>
      </c>
      <c r="M19" s="168">
        <v>800</v>
      </c>
      <c r="N19" s="168">
        <f>+J19+K19+L19+M19</f>
        <v>10000</v>
      </c>
      <c r="O19" s="214">
        <f>(+J19+K19)/D19</f>
        <v>7.293354943273906</v>
      </c>
      <c r="P19" s="214">
        <f>(L19+M19)/D19</f>
        <v>0.8103727714748784</v>
      </c>
      <c r="Q19" s="214">
        <f>N19/D19</f>
        <v>8.103727714748784</v>
      </c>
      <c r="R19" s="161">
        <v>350</v>
      </c>
      <c r="S19" s="182">
        <f>+H19+N19+R19</f>
        <v>18350</v>
      </c>
      <c r="T19" s="168">
        <v>50</v>
      </c>
      <c r="U19" s="168">
        <v>400</v>
      </c>
      <c r="V19" s="168">
        <v>130</v>
      </c>
      <c r="W19" s="160">
        <f>V19*9</f>
        <v>1170</v>
      </c>
      <c r="X19" s="161">
        <v>200</v>
      </c>
      <c r="Y19" s="162">
        <f>X19*6.5</f>
        <v>1300</v>
      </c>
      <c r="Z19" s="161">
        <v>260</v>
      </c>
      <c r="AA19" s="161">
        <f>Z19*9</f>
        <v>2340</v>
      </c>
      <c r="AB19" s="168">
        <v>30</v>
      </c>
      <c r="AC19" s="169">
        <f>AB19*8</f>
        <v>240</v>
      </c>
      <c r="AD19" s="170">
        <v>8</v>
      </c>
      <c r="AE19" s="168">
        <f>AD19*12</f>
        <v>96</v>
      </c>
      <c r="AF19" s="163">
        <v>3</v>
      </c>
      <c r="AG19" s="168">
        <f t="shared" si="22"/>
        <v>678</v>
      </c>
      <c r="AH19" s="168">
        <f t="shared" si="22"/>
        <v>5546</v>
      </c>
      <c r="AI19" s="197">
        <f>AH19/N19</f>
        <v>0.5546</v>
      </c>
      <c r="AJ19" s="201">
        <f>+$N19/(+T19+X19)</f>
        <v>40</v>
      </c>
      <c r="AK19" s="201">
        <f>+$N19/(+V19+Z19)</f>
        <v>25.641025641025642</v>
      </c>
      <c r="AL19" s="229">
        <f>+N19/AG19</f>
        <v>14.749262536873156</v>
      </c>
      <c r="AM19" s="171">
        <v>35</v>
      </c>
      <c r="AN19" s="172">
        <v>5.98</v>
      </c>
      <c r="AO19" s="171">
        <v>97</v>
      </c>
      <c r="AP19" s="171">
        <v>176</v>
      </c>
      <c r="AQ19" s="171">
        <v>57</v>
      </c>
      <c r="AR19" s="198">
        <f>(+AO19+AP19+AQ19)/N19</f>
        <v>0.033</v>
      </c>
      <c r="AS19" s="172">
        <v>230</v>
      </c>
      <c r="AT19" s="171">
        <v>540</v>
      </c>
      <c r="AU19" s="201">
        <f>AT19/D19</f>
        <v>0.4376012965964344</v>
      </c>
      <c r="AV19" s="172">
        <v>380</v>
      </c>
      <c r="AW19" s="200">
        <v>12.4</v>
      </c>
      <c r="AX19" s="172">
        <v>5</v>
      </c>
    </row>
    <row r="20" spans="2:50" s="3" customFormat="1" ht="12.75">
      <c r="B20" s="21">
        <v>11</v>
      </c>
      <c r="C20" s="20" t="s">
        <v>28</v>
      </c>
      <c r="D20" s="168">
        <v>0</v>
      </c>
      <c r="E20" s="168">
        <v>0</v>
      </c>
      <c r="F20" s="168">
        <v>0</v>
      </c>
      <c r="G20" s="213">
        <v>0</v>
      </c>
      <c r="H20" s="168">
        <v>0</v>
      </c>
      <c r="I20" s="189">
        <v>0</v>
      </c>
      <c r="J20" s="168">
        <v>0</v>
      </c>
      <c r="K20" s="168">
        <f>SUM(H20:J20)</f>
        <v>0</v>
      </c>
      <c r="L20" s="161">
        <f>+K20</f>
        <v>0</v>
      </c>
      <c r="M20" s="168">
        <v>0</v>
      </c>
      <c r="N20" s="168">
        <f>+M20</f>
        <v>0</v>
      </c>
      <c r="O20" s="214">
        <f>+L20-N20</f>
        <v>0</v>
      </c>
      <c r="P20" s="214">
        <f>IF(L20&lt;&gt;0,SUM(K$9:K20),0)</f>
        <v>0</v>
      </c>
      <c r="Q20" s="214">
        <f>IF(N20&lt;&gt;0,SUM(M$9:M20),0)</f>
        <v>0</v>
      </c>
      <c r="R20" s="161">
        <f aca="true" t="shared" si="23" ref="R20:R39">+P20-Q20</f>
        <v>0</v>
      </c>
      <c r="S20" s="182">
        <v>0</v>
      </c>
      <c r="T20" s="168">
        <v>0</v>
      </c>
      <c r="U20" s="168">
        <v>0</v>
      </c>
      <c r="V20" s="168">
        <v>0</v>
      </c>
      <c r="W20" s="160">
        <v>0</v>
      </c>
      <c r="X20" s="161">
        <v>0</v>
      </c>
      <c r="Y20" s="162">
        <v>0</v>
      </c>
      <c r="Z20" s="161">
        <v>0</v>
      </c>
      <c r="AA20" s="161">
        <v>0</v>
      </c>
      <c r="AB20" s="168">
        <v>0</v>
      </c>
      <c r="AC20" s="169">
        <v>0</v>
      </c>
      <c r="AD20" s="170">
        <v>0</v>
      </c>
      <c r="AE20" s="168">
        <v>0</v>
      </c>
      <c r="AF20" s="163">
        <v>0</v>
      </c>
      <c r="AG20" s="168">
        <v>0</v>
      </c>
      <c r="AH20" s="168">
        <v>0</v>
      </c>
      <c r="AI20" s="197">
        <v>0</v>
      </c>
      <c r="AJ20" s="201">
        <v>0</v>
      </c>
      <c r="AK20" s="201">
        <v>0</v>
      </c>
      <c r="AL20" s="229">
        <v>0</v>
      </c>
      <c r="AM20" s="171">
        <v>0</v>
      </c>
      <c r="AN20" s="172">
        <v>0</v>
      </c>
      <c r="AO20" s="171">
        <v>0</v>
      </c>
      <c r="AP20" s="171">
        <v>0</v>
      </c>
      <c r="AQ20" s="171">
        <v>0</v>
      </c>
      <c r="AR20" s="197">
        <v>0</v>
      </c>
      <c r="AS20" s="172">
        <v>0</v>
      </c>
      <c r="AT20" s="171">
        <v>0</v>
      </c>
      <c r="AU20" s="201">
        <v>0</v>
      </c>
      <c r="AV20" s="172">
        <v>0</v>
      </c>
      <c r="AW20" s="200">
        <v>0</v>
      </c>
      <c r="AX20" s="173">
        <v>0</v>
      </c>
    </row>
    <row r="21" spans="2:50" s="3" customFormat="1" ht="12.75">
      <c r="B21" s="21">
        <v>12</v>
      </c>
      <c r="C21" s="20" t="s">
        <v>29</v>
      </c>
      <c r="D21" s="168">
        <v>0</v>
      </c>
      <c r="E21" s="168">
        <v>0</v>
      </c>
      <c r="F21" s="168">
        <v>0</v>
      </c>
      <c r="G21" s="213">
        <v>0</v>
      </c>
      <c r="H21" s="168">
        <v>0</v>
      </c>
      <c r="I21" s="189">
        <v>0</v>
      </c>
      <c r="J21" s="168">
        <v>0</v>
      </c>
      <c r="K21" s="168">
        <f>SUM(H21:J21)</f>
        <v>0</v>
      </c>
      <c r="L21" s="161">
        <f>+K21</f>
        <v>0</v>
      </c>
      <c r="M21" s="168">
        <v>0</v>
      </c>
      <c r="N21" s="168">
        <f>+M21</f>
        <v>0</v>
      </c>
      <c r="O21" s="214">
        <f>+L21-N21</f>
        <v>0</v>
      </c>
      <c r="P21" s="214">
        <f>IF(L21&lt;&gt;0,SUM(K$9:K21),0)</f>
        <v>0</v>
      </c>
      <c r="Q21" s="214">
        <f>IF(N21&lt;&gt;0,SUM(M$9:M21),0)</f>
        <v>0</v>
      </c>
      <c r="R21" s="161">
        <f t="shared" si="23"/>
        <v>0</v>
      </c>
      <c r="S21" s="182">
        <v>0</v>
      </c>
      <c r="T21" s="168">
        <v>0</v>
      </c>
      <c r="U21" s="168">
        <v>0</v>
      </c>
      <c r="V21" s="168">
        <v>0</v>
      </c>
      <c r="W21" s="160">
        <v>0</v>
      </c>
      <c r="X21" s="161">
        <v>0</v>
      </c>
      <c r="Y21" s="162">
        <v>0</v>
      </c>
      <c r="Z21" s="161">
        <v>0</v>
      </c>
      <c r="AA21" s="161">
        <v>0</v>
      </c>
      <c r="AB21" s="168">
        <v>0</v>
      </c>
      <c r="AC21" s="169">
        <v>0</v>
      </c>
      <c r="AD21" s="170">
        <v>0</v>
      </c>
      <c r="AE21" s="168">
        <v>0</v>
      </c>
      <c r="AF21" s="163">
        <v>0</v>
      </c>
      <c r="AG21" s="168">
        <v>0</v>
      </c>
      <c r="AH21" s="168">
        <v>0</v>
      </c>
      <c r="AI21" s="197">
        <v>0</v>
      </c>
      <c r="AJ21" s="201">
        <v>0</v>
      </c>
      <c r="AK21" s="201">
        <v>0</v>
      </c>
      <c r="AL21" s="229">
        <v>0</v>
      </c>
      <c r="AM21" s="171">
        <v>0</v>
      </c>
      <c r="AN21" s="172">
        <v>0</v>
      </c>
      <c r="AO21" s="171">
        <v>0</v>
      </c>
      <c r="AP21" s="171">
        <v>0</v>
      </c>
      <c r="AQ21" s="171">
        <v>0</v>
      </c>
      <c r="AR21" s="197">
        <v>0</v>
      </c>
      <c r="AS21" s="172">
        <v>0</v>
      </c>
      <c r="AT21" s="171">
        <v>0</v>
      </c>
      <c r="AU21" s="201">
        <v>0</v>
      </c>
      <c r="AV21" s="172">
        <v>0</v>
      </c>
      <c r="AW21" s="200">
        <v>0</v>
      </c>
      <c r="AX21" s="173">
        <v>0</v>
      </c>
    </row>
    <row r="22" spans="2:50" s="3" customFormat="1" ht="12.75">
      <c r="B22" s="21">
        <v>13</v>
      </c>
      <c r="C22" s="20" t="s">
        <v>30</v>
      </c>
      <c r="D22" s="168">
        <v>0</v>
      </c>
      <c r="E22" s="168">
        <v>0</v>
      </c>
      <c r="F22" s="168">
        <v>0</v>
      </c>
      <c r="G22" s="213">
        <v>0</v>
      </c>
      <c r="H22" s="168">
        <v>0</v>
      </c>
      <c r="I22" s="189">
        <v>0</v>
      </c>
      <c r="J22" s="168">
        <v>0</v>
      </c>
      <c r="K22" s="168">
        <f>SUM(H22:J22)</f>
        <v>0</v>
      </c>
      <c r="L22" s="161">
        <f>+K22</f>
        <v>0</v>
      </c>
      <c r="M22" s="168">
        <v>0</v>
      </c>
      <c r="N22" s="168">
        <f>+M22</f>
        <v>0</v>
      </c>
      <c r="O22" s="214">
        <f>+L22-N22</f>
        <v>0</v>
      </c>
      <c r="P22" s="214">
        <f>IF(L22&lt;&gt;0,SUM(K$9:K22),0)</f>
        <v>0</v>
      </c>
      <c r="Q22" s="214">
        <f>IF(N22&lt;&gt;0,SUM(M$9:M22),0)</f>
        <v>0</v>
      </c>
      <c r="R22" s="161">
        <f t="shared" si="23"/>
        <v>0</v>
      </c>
      <c r="S22" s="182">
        <v>0</v>
      </c>
      <c r="T22" s="168">
        <v>0</v>
      </c>
      <c r="U22" s="168">
        <v>0</v>
      </c>
      <c r="V22" s="168">
        <v>0</v>
      </c>
      <c r="W22" s="160">
        <v>0</v>
      </c>
      <c r="X22" s="161">
        <v>0</v>
      </c>
      <c r="Y22" s="162">
        <v>0</v>
      </c>
      <c r="Z22" s="161">
        <v>0</v>
      </c>
      <c r="AA22" s="161">
        <v>0</v>
      </c>
      <c r="AB22" s="168">
        <v>0</v>
      </c>
      <c r="AC22" s="169">
        <v>0</v>
      </c>
      <c r="AD22" s="170">
        <v>0</v>
      </c>
      <c r="AE22" s="168">
        <v>0</v>
      </c>
      <c r="AF22" s="163">
        <v>0</v>
      </c>
      <c r="AG22" s="168">
        <v>0</v>
      </c>
      <c r="AH22" s="168">
        <v>0</v>
      </c>
      <c r="AI22" s="197">
        <v>0</v>
      </c>
      <c r="AJ22" s="201">
        <v>0</v>
      </c>
      <c r="AK22" s="201">
        <v>0</v>
      </c>
      <c r="AL22" s="229">
        <v>0</v>
      </c>
      <c r="AM22" s="171">
        <v>0</v>
      </c>
      <c r="AN22" s="172">
        <v>0</v>
      </c>
      <c r="AO22" s="171">
        <v>0</v>
      </c>
      <c r="AP22" s="171">
        <v>0</v>
      </c>
      <c r="AQ22" s="171">
        <v>0</v>
      </c>
      <c r="AR22" s="197">
        <v>0</v>
      </c>
      <c r="AS22" s="172">
        <v>0</v>
      </c>
      <c r="AT22" s="171">
        <v>0</v>
      </c>
      <c r="AU22" s="201">
        <v>0</v>
      </c>
      <c r="AV22" s="172">
        <v>0</v>
      </c>
      <c r="AW22" s="200">
        <v>0</v>
      </c>
      <c r="AX22" s="173">
        <v>0</v>
      </c>
    </row>
    <row r="23" spans="2:50" s="3" customFormat="1" ht="12.75">
      <c r="B23" s="21">
        <v>14</v>
      </c>
      <c r="C23" s="20" t="s">
        <v>31</v>
      </c>
      <c r="D23" s="168">
        <v>0</v>
      </c>
      <c r="E23" s="168">
        <v>0</v>
      </c>
      <c r="F23" s="168">
        <v>0</v>
      </c>
      <c r="G23" s="213">
        <v>0</v>
      </c>
      <c r="H23" s="168">
        <v>0</v>
      </c>
      <c r="I23" s="189">
        <v>0</v>
      </c>
      <c r="J23" s="168">
        <v>0</v>
      </c>
      <c r="K23" s="168">
        <f>SUM(H23:J23)</f>
        <v>0</v>
      </c>
      <c r="L23" s="161">
        <f>+K23</f>
        <v>0</v>
      </c>
      <c r="M23" s="168">
        <v>0</v>
      </c>
      <c r="N23" s="168">
        <f>+M23</f>
        <v>0</v>
      </c>
      <c r="O23" s="214">
        <f>+L23-N23</f>
        <v>0</v>
      </c>
      <c r="P23" s="214">
        <f>IF(L23&lt;&gt;0,SUM(K$9:K23),0)</f>
        <v>0</v>
      </c>
      <c r="Q23" s="214">
        <f>IF(N23&lt;&gt;0,SUM(M$9:M23),0)</f>
        <v>0</v>
      </c>
      <c r="R23" s="161">
        <f t="shared" si="23"/>
        <v>0</v>
      </c>
      <c r="S23" s="182">
        <v>0</v>
      </c>
      <c r="T23" s="168">
        <v>0</v>
      </c>
      <c r="U23" s="168">
        <v>0</v>
      </c>
      <c r="V23" s="168">
        <v>0</v>
      </c>
      <c r="W23" s="160">
        <v>0</v>
      </c>
      <c r="X23" s="161">
        <v>0</v>
      </c>
      <c r="Y23" s="162">
        <v>0</v>
      </c>
      <c r="Z23" s="161">
        <v>0</v>
      </c>
      <c r="AA23" s="161">
        <v>0</v>
      </c>
      <c r="AB23" s="168">
        <v>0</v>
      </c>
      <c r="AC23" s="169">
        <v>0</v>
      </c>
      <c r="AD23" s="170">
        <v>0</v>
      </c>
      <c r="AE23" s="168">
        <v>0</v>
      </c>
      <c r="AF23" s="163">
        <v>0</v>
      </c>
      <c r="AG23" s="168">
        <v>0</v>
      </c>
      <c r="AH23" s="168">
        <v>0</v>
      </c>
      <c r="AI23" s="197">
        <v>0</v>
      </c>
      <c r="AJ23" s="201">
        <v>0</v>
      </c>
      <c r="AK23" s="201">
        <v>0</v>
      </c>
      <c r="AL23" s="229">
        <v>0</v>
      </c>
      <c r="AM23" s="171">
        <v>0</v>
      </c>
      <c r="AN23" s="172">
        <v>0</v>
      </c>
      <c r="AO23" s="171">
        <v>0</v>
      </c>
      <c r="AP23" s="171">
        <v>0</v>
      </c>
      <c r="AQ23" s="171">
        <v>0</v>
      </c>
      <c r="AR23" s="197">
        <v>0</v>
      </c>
      <c r="AS23" s="172">
        <v>0</v>
      </c>
      <c r="AT23" s="171">
        <v>0</v>
      </c>
      <c r="AU23" s="201">
        <v>0</v>
      </c>
      <c r="AV23" s="172">
        <v>0</v>
      </c>
      <c r="AW23" s="200">
        <v>0</v>
      </c>
      <c r="AX23" s="173">
        <v>0</v>
      </c>
    </row>
    <row r="24" spans="2:50" s="8" customFormat="1" ht="12.75" customHeight="1">
      <c r="B24" s="222" t="s">
        <v>34</v>
      </c>
      <c r="C24" s="223"/>
      <c r="D24" s="174">
        <f>SUM(D17:D23)</f>
        <v>3702</v>
      </c>
      <c r="E24" s="174">
        <f>SUM(E17:E23)</f>
        <v>3900</v>
      </c>
      <c r="F24" s="174">
        <f>SUM(F17:F23)</f>
        <v>-198</v>
      </c>
      <c r="G24" s="24">
        <f>F24/E24</f>
        <v>-0.05076923076923077</v>
      </c>
      <c r="H24" s="174">
        <f>SUM(H17:H23)</f>
        <v>24000</v>
      </c>
      <c r="I24" s="217">
        <f>+H24/D24</f>
        <v>6.482982171799027</v>
      </c>
      <c r="J24" s="174">
        <f>SUM(J17:J23)</f>
        <v>15000</v>
      </c>
      <c r="K24" s="174">
        <f>SUM(K17:K23)</f>
        <v>12000</v>
      </c>
      <c r="L24" s="174">
        <f>SUM(L17:L23)</f>
        <v>600</v>
      </c>
      <c r="M24" s="174">
        <f>SUM(M17:M23)</f>
        <v>2400</v>
      </c>
      <c r="N24" s="174">
        <f>SUM(N17:N23)</f>
        <v>30000</v>
      </c>
      <c r="O24" s="215">
        <f>(+J24+K24)/D24</f>
        <v>7.293354943273906</v>
      </c>
      <c r="P24" s="215">
        <f>(L24+M24)/D24</f>
        <v>0.8103727714748784</v>
      </c>
      <c r="Q24" s="215">
        <f>N24/D24</f>
        <v>8.103727714748784</v>
      </c>
      <c r="R24" s="174">
        <f aca="true" t="shared" si="24" ref="R24:AH24">SUM(R17:R23)</f>
        <v>1050</v>
      </c>
      <c r="S24" s="175">
        <f t="shared" si="24"/>
        <v>55050</v>
      </c>
      <c r="T24" s="174">
        <f t="shared" si="24"/>
        <v>150</v>
      </c>
      <c r="U24" s="174">
        <f t="shared" si="24"/>
        <v>1200</v>
      </c>
      <c r="V24" s="174">
        <f t="shared" si="24"/>
        <v>390</v>
      </c>
      <c r="W24" s="174">
        <f t="shared" si="24"/>
        <v>3510</v>
      </c>
      <c r="X24" s="174">
        <f t="shared" si="24"/>
        <v>600</v>
      </c>
      <c r="Y24" s="174">
        <f t="shared" si="24"/>
        <v>3900</v>
      </c>
      <c r="Z24" s="174">
        <f t="shared" si="24"/>
        <v>780</v>
      </c>
      <c r="AA24" s="174">
        <f t="shared" si="24"/>
        <v>7020</v>
      </c>
      <c r="AB24" s="174">
        <f t="shared" si="24"/>
        <v>90</v>
      </c>
      <c r="AC24" s="174">
        <f t="shared" si="24"/>
        <v>720</v>
      </c>
      <c r="AD24" s="174">
        <f t="shared" si="24"/>
        <v>24</v>
      </c>
      <c r="AE24" s="174">
        <f t="shared" si="24"/>
        <v>288</v>
      </c>
      <c r="AF24" s="174">
        <f t="shared" si="24"/>
        <v>9</v>
      </c>
      <c r="AG24" s="174">
        <f t="shared" si="24"/>
        <v>2034</v>
      </c>
      <c r="AH24" s="174">
        <f t="shared" si="24"/>
        <v>16638</v>
      </c>
      <c r="AI24" s="199">
        <f>AH24/N24</f>
        <v>0.5546</v>
      </c>
      <c r="AJ24" s="190">
        <f aca="true" t="shared" si="25" ref="AJ24:AQ24">SUM(AJ17:AJ23)</f>
        <v>120</v>
      </c>
      <c r="AK24" s="190">
        <f t="shared" si="25"/>
        <v>76.92307692307693</v>
      </c>
      <c r="AL24" s="230">
        <f t="shared" si="25"/>
        <v>44.24778761061947</v>
      </c>
      <c r="AM24" s="166">
        <f t="shared" si="25"/>
        <v>105</v>
      </c>
      <c r="AN24" s="167">
        <f t="shared" si="25"/>
        <v>17.94</v>
      </c>
      <c r="AO24" s="166">
        <f t="shared" si="25"/>
        <v>291</v>
      </c>
      <c r="AP24" s="166">
        <f t="shared" si="25"/>
        <v>528</v>
      </c>
      <c r="AQ24" s="166">
        <f t="shared" si="25"/>
        <v>171</v>
      </c>
      <c r="AR24" s="202">
        <f>(+AO24+AP24+AQ24)/N24</f>
        <v>0.033</v>
      </c>
      <c r="AS24" s="167">
        <f>SUM(AS17:AS23)</f>
        <v>690</v>
      </c>
      <c r="AT24" s="166">
        <f>SUM(AT17:AT23)</f>
        <v>1620</v>
      </c>
      <c r="AU24" s="208">
        <f>AT24/D24</f>
        <v>0.4376012965964344</v>
      </c>
      <c r="AV24" s="167">
        <f>SUM(AV17:AV23)</f>
        <v>1140</v>
      </c>
      <c r="AW24" s="211">
        <v>12.4</v>
      </c>
      <c r="AX24" s="167">
        <f>SUM(AX17:AX23)</f>
        <v>15</v>
      </c>
    </row>
    <row r="25" spans="2:50" s="3" customFormat="1" ht="12.75">
      <c r="B25" s="21">
        <v>15</v>
      </c>
      <c r="C25" s="20" t="s">
        <v>25</v>
      </c>
      <c r="D25" s="168">
        <v>0</v>
      </c>
      <c r="E25" s="168">
        <v>0</v>
      </c>
      <c r="F25" s="168">
        <v>0</v>
      </c>
      <c r="G25" s="213">
        <v>0</v>
      </c>
      <c r="H25" s="168">
        <v>0</v>
      </c>
      <c r="I25" s="218">
        <v>0</v>
      </c>
      <c r="J25" s="168">
        <v>0</v>
      </c>
      <c r="K25" s="168">
        <f>SUM(H25:J25)</f>
        <v>0</v>
      </c>
      <c r="L25" s="161">
        <f aca="true" t="shared" si="26" ref="L25:L31">+K25</f>
        <v>0</v>
      </c>
      <c r="M25" s="168">
        <v>0</v>
      </c>
      <c r="N25" s="168">
        <f>+M25</f>
        <v>0</v>
      </c>
      <c r="O25" s="214">
        <f>+L25-N25</f>
        <v>0</v>
      </c>
      <c r="P25" s="214">
        <f>IF(L25&lt;&gt;0,SUM(K$9:K25),0)</f>
        <v>0</v>
      </c>
      <c r="Q25" s="214">
        <f>IF(N25&lt;&gt;0,SUM(M$9:M25),0)</f>
        <v>0</v>
      </c>
      <c r="R25" s="161">
        <f t="shared" si="23"/>
        <v>0</v>
      </c>
      <c r="S25" s="182">
        <v>0</v>
      </c>
      <c r="T25" s="168">
        <v>0</v>
      </c>
      <c r="U25" s="168">
        <v>0</v>
      </c>
      <c r="V25" s="168">
        <v>0</v>
      </c>
      <c r="W25" s="160">
        <v>0</v>
      </c>
      <c r="X25" s="161">
        <v>0</v>
      </c>
      <c r="Y25" s="162">
        <v>0</v>
      </c>
      <c r="Z25" s="161">
        <v>0</v>
      </c>
      <c r="AA25" s="161">
        <v>0</v>
      </c>
      <c r="AB25" s="168">
        <v>0</v>
      </c>
      <c r="AC25" s="169">
        <v>0</v>
      </c>
      <c r="AD25" s="170">
        <v>0</v>
      </c>
      <c r="AE25" s="168">
        <v>0</v>
      </c>
      <c r="AF25" s="163">
        <v>0</v>
      </c>
      <c r="AG25" s="168">
        <v>0</v>
      </c>
      <c r="AH25" s="168">
        <v>0</v>
      </c>
      <c r="AI25" s="25">
        <v>0</v>
      </c>
      <c r="AJ25" s="192">
        <v>0</v>
      </c>
      <c r="AK25" s="192">
        <v>0</v>
      </c>
      <c r="AL25" s="231">
        <v>0</v>
      </c>
      <c r="AM25" s="161">
        <v>0</v>
      </c>
      <c r="AN25" s="173">
        <v>0</v>
      </c>
      <c r="AO25" s="161">
        <v>0</v>
      </c>
      <c r="AP25" s="161">
        <v>0</v>
      </c>
      <c r="AQ25" s="161">
        <v>0</v>
      </c>
      <c r="AR25" s="25">
        <v>0</v>
      </c>
      <c r="AS25" s="173">
        <v>0</v>
      </c>
      <c r="AT25" s="161">
        <v>0</v>
      </c>
      <c r="AU25" s="192">
        <v>0</v>
      </c>
      <c r="AV25" s="173">
        <v>0</v>
      </c>
      <c r="AW25" s="191">
        <v>0</v>
      </c>
      <c r="AX25" s="173">
        <v>0</v>
      </c>
    </row>
    <row r="26" spans="2:50" s="3" customFormat="1" ht="12.75">
      <c r="B26" s="21">
        <v>16</v>
      </c>
      <c r="C26" s="20" t="s">
        <v>26</v>
      </c>
      <c r="D26" s="168">
        <v>0</v>
      </c>
      <c r="E26" s="168">
        <v>0</v>
      </c>
      <c r="F26" s="168">
        <v>0</v>
      </c>
      <c r="G26" s="213">
        <v>0</v>
      </c>
      <c r="H26" s="168">
        <v>0</v>
      </c>
      <c r="I26" s="218">
        <v>0</v>
      </c>
      <c r="J26" s="168">
        <v>0</v>
      </c>
      <c r="K26" s="168">
        <f aca="true" t="shared" si="27" ref="K26:K31">SUM(H26:J26)</f>
        <v>0</v>
      </c>
      <c r="L26" s="161">
        <f t="shared" si="26"/>
        <v>0</v>
      </c>
      <c r="M26" s="168">
        <v>0</v>
      </c>
      <c r="N26" s="168">
        <f aca="true" t="shared" si="28" ref="N26:N31">+M26</f>
        <v>0</v>
      </c>
      <c r="O26" s="214">
        <f aca="true" t="shared" si="29" ref="O26:O31">+L26-N26</f>
        <v>0</v>
      </c>
      <c r="P26" s="214">
        <f>IF(L26&lt;&gt;0,SUM(K$9:K26),0)</f>
        <v>0</v>
      </c>
      <c r="Q26" s="214">
        <f>IF(N26&lt;&gt;0,SUM(M$9:M26),0)</f>
        <v>0</v>
      </c>
      <c r="R26" s="161">
        <f t="shared" si="23"/>
        <v>0</v>
      </c>
      <c r="S26" s="182">
        <v>0</v>
      </c>
      <c r="T26" s="168">
        <v>0</v>
      </c>
      <c r="U26" s="168">
        <v>0</v>
      </c>
      <c r="V26" s="168">
        <v>0</v>
      </c>
      <c r="W26" s="160">
        <v>0</v>
      </c>
      <c r="X26" s="161">
        <v>0</v>
      </c>
      <c r="Y26" s="162">
        <v>0</v>
      </c>
      <c r="Z26" s="161">
        <v>0</v>
      </c>
      <c r="AA26" s="161">
        <v>0</v>
      </c>
      <c r="AB26" s="168">
        <v>0</v>
      </c>
      <c r="AC26" s="169">
        <v>0</v>
      </c>
      <c r="AD26" s="170">
        <v>0</v>
      </c>
      <c r="AE26" s="168">
        <v>0</v>
      </c>
      <c r="AF26" s="163">
        <v>0</v>
      </c>
      <c r="AG26" s="168">
        <v>0</v>
      </c>
      <c r="AH26" s="168">
        <v>0</v>
      </c>
      <c r="AI26" s="197">
        <v>0</v>
      </c>
      <c r="AJ26" s="201">
        <v>0</v>
      </c>
      <c r="AK26" s="201">
        <v>0</v>
      </c>
      <c r="AL26" s="229">
        <v>0</v>
      </c>
      <c r="AM26" s="171">
        <v>0</v>
      </c>
      <c r="AN26" s="172">
        <v>0</v>
      </c>
      <c r="AO26" s="171">
        <v>0</v>
      </c>
      <c r="AP26" s="171">
        <v>0</v>
      </c>
      <c r="AQ26" s="171">
        <v>0</v>
      </c>
      <c r="AR26" s="197">
        <v>0</v>
      </c>
      <c r="AS26" s="172">
        <v>0</v>
      </c>
      <c r="AT26" s="171">
        <v>0</v>
      </c>
      <c r="AU26" s="201">
        <v>0</v>
      </c>
      <c r="AV26" s="172">
        <v>0</v>
      </c>
      <c r="AW26" s="200">
        <v>0</v>
      </c>
      <c r="AX26" s="173">
        <v>0</v>
      </c>
    </row>
    <row r="27" spans="2:50" s="3" customFormat="1" ht="12.75">
      <c r="B27" s="21">
        <v>17</v>
      </c>
      <c r="C27" s="20" t="s">
        <v>27</v>
      </c>
      <c r="D27" s="168">
        <v>0</v>
      </c>
      <c r="E27" s="168">
        <v>0</v>
      </c>
      <c r="F27" s="168">
        <v>0</v>
      </c>
      <c r="G27" s="213">
        <v>0</v>
      </c>
      <c r="H27" s="168">
        <v>0</v>
      </c>
      <c r="I27" s="218">
        <v>0</v>
      </c>
      <c r="J27" s="168">
        <v>0</v>
      </c>
      <c r="K27" s="168">
        <f t="shared" si="27"/>
        <v>0</v>
      </c>
      <c r="L27" s="161">
        <f t="shared" si="26"/>
        <v>0</v>
      </c>
      <c r="M27" s="168">
        <v>0</v>
      </c>
      <c r="N27" s="168">
        <f t="shared" si="28"/>
        <v>0</v>
      </c>
      <c r="O27" s="214">
        <f t="shared" si="29"/>
        <v>0</v>
      </c>
      <c r="P27" s="214">
        <f>IF(L27&lt;&gt;0,SUM(K$9:K27),0)</f>
        <v>0</v>
      </c>
      <c r="Q27" s="214">
        <f>IF(N27&lt;&gt;0,SUM(M$9:M27),0)</f>
        <v>0</v>
      </c>
      <c r="R27" s="161">
        <f t="shared" si="23"/>
        <v>0</v>
      </c>
      <c r="S27" s="182">
        <v>0</v>
      </c>
      <c r="T27" s="168">
        <v>0</v>
      </c>
      <c r="U27" s="168">
        <v>0</v>
      </c>
      <c r="V27" s="168">
        <v>0</v>
      </c>
      <c r="W27" s="160">
        <v>0</v>
      </c>
      <c r="X27" s="161">
        <v>0</v>
      </c>
      <c r="Y27" s="162">
        <v>0</v>
      </c>
      <c r="Z27" s="161">
        <v>0</v>
      </c>
      <c r="AA27" s="161">
        <v>0</v>
      </c>
      <c r="AB27" s="168">
        <v>0</v>
      </c>
      <c r="AC27" s="169">
        <v>0</v>
      </c>
      <c r="AD27" s="170">
        <v>0</v>
      </c>
      <c r="AE27" s="168">
        <v>0</v>
      </c>
      <c r="AF27" s="163">
        <v>0</v>
      </c>
      <c r="AG27" s="168">
        <v>0</v>
      </c>
      <c r="AH27" s="168">
        <v>0</v>
      </c>
      <c r="AI27" s="197">
        <v>0</v>
      </c>
      <c r="AJ27" s="201">
        <v>0</v>
      </c>
      <c r="AK27" s="201">
        <v>0</v>
      </c>
      <c r="AL27" s="229">
        <v>0</v>
      </c>
      <c r="AM27" s="171">
        <v>0</v>
      </c>
      <c r="AN27" s="172">
        <v>0</v>
      </c>
      <c r="AO27" s="171">
        <v>0</v>
      </c>
      <c r="AP27" s="171">
        <v>0</v>
      </c>
      <c r="AQ27" s="171">
        <v>0</v>
      </c>
      <c r="AR27" s="197">
        <v>0</v>
      </c>
      <c r="AS27" s="172">
        <v>0</v>
      </c>
      <c r="AT27" s="171">
        <v>0</v>
      </c>
      <c r="AU27" s="201">
        <v>0</v>
      </c>
      <c r="AV27" s="172">
        <v>0</v>
      </c>
      <c r="AW27" s="200">
        <v>0</v>
      </c>
      <c r="AX27" s="173">
        <v>0</v>
      </c>
    </row>
    <row r="28" spans="2:50" s="3" customFormat="1" ht="12.75">
      <c r="B28" s="21">
        <v>18</v>
      </c>
      <c r="C28" s="20" t="s">
        <v>28</v>
      </c>
      <c r="D28" s="168">
        <v>0</v>
      </c>
      <c r="E28" s="168">
        <v>0</v>
      </c>
      <c r="F28" s="168">
        <v>0</v>
      </c>
      <c r="G28" s="213">
        <v>0</v>
      </c>
      <c r="H28" s="168">
        <v>0</v>
      </c>
      <c r="I28" s="218">
        <v>0</v>
      </c>
      <c r="J28" s="168">
        <v>0</v>
      </c>
      <c r="K28" s="168">
        <f t="shared" si="27"/>
        <v>0</v>
      </c>
      <c r="L28" s="161">
        <f t="shared" si="26"/>
        <v>0</v>
      </c>
      <c r="M28" s="168">
        <v>0</v>
      </c>
      <c r="N28" s="168">
        <f t="shared" si="28"/>
        <v>0</v>
      </c>
      <c r="O28" s="214">
        <f t="shared" si="29"/>
        <v>0</v>
      </c>
      <c r="P28" s="214">
        <f>IF(L28&lt;&gt;0,SUM(K$9:K28),0)</f>
        <v>0</v>
      </c>
      <c r="Q28" s="214">
        <f>IF(N28&lt;&gt;0,SUM(M$9:M28),0)</f>
        <v>0</v>
      </c>
      <c r="R28" s="161">
        <f t="shared" si="23"/>
        <v>0</v>
      </c>
      <c r="S28" s="182">
        <v>0</v>
      </c>
      <c r="T28" s="168">
        <v>0</v>
      </c>
      <c r="U28" s="168">
        <v>0</v>
      </c>
      <c r="V28" s="168">
        <v>0</v>
      </c>
      <c r="W28" s="160">
        <v>0</v>
      </c>
      <c r="X28" s="161">
        <v>0</v>
      </c>
      <c r="Y28" s="162">
        <v>0</v>
      </c>
      <c r="Z28" s="161">
        <v>0</v>
      </c>
      <c r="AA28" s="161">
        <v>0</v>
      </c>
      <c r="AB28" s="168">
        <v>0</v>
      </c>
      <c r="AC28" s="169">
        <v>0</v>
      </c>
      <c r="AD28" s="170">
        <v>0</v>
      </c>
      <c r="AE28" s="168">
        <v>0</v>
      </c>
      <c r="AF28" s="163">
        <v>0</v>
      </c>
      <c r="AG28" s="168">
        <v>0</v>
      </c>
      <c r="AH28" s="168">
        <v>0</v>
      </c>
      <c r="AI28" s="197">
        <v>0</v>
      </c>
      <c r="AJ28" s="201">
        <v>0</v>
      </c>
      <c r="AK28" s="201">
        <v>0</v>
      </c>
      <c r="AL28" s="229">
        <v>0</v>
      </c>
      <c r="AM28" s="171">
        <v>0</v>
      </c>
      <c r="AN28" s="172">
        <v>0</v>
      </c>
      <c r="AO28" s="171">
        <v>0</v>
      </c>
      <c r="AP28" s="171">
        <v>0</v>
      </c>
      <c r="AQ28" s="171">
        <v>0</v>
      </c>
      <c r="AR28" s="197">
        <v>0</v>
      </c>
      <c r="AS28" s="172">
        <v>0</v>
      </c>
      <c r="AT28" s="171">
        <v>0</v>
      </c>
      <c r="AU28" s="201">
        <v>0</v>
      </c>
      <c r="AV28" s="172">
        <v>0</v>
      </c>
      <c r="AW28" s="200">
        <v>0</v>
      </c>
      <c r="AX28" s="173">
        <v>0</v>
      </c>
    </row>
    <row r="29" spans="2:50" s="3" customFormat="1" ht="12.75">
      <c r="B29" s="21">
        <v>19</v>
      </c>
      <c r="C29" s="20" t="s">
        <v>29</v>
      </c>
      <c r="D29" s="168">
        <v>0</v>
      </c>
      <c r="E29" s="168">
        <v>0</v>
      </c>
      <c r="F29" s="168">
        <v>0</v>
      </c>
      <c r="G29" s="213">
        <v>0</v>
      </c>
      <c r="H29" s="168">
        <v>0</v>
      </c>
      <c r="I29" s="218">
        <v>0</v>
      </c>
      <c r="J29" s="168">
        <v>0</v>
      </c>
      <c r="K29" s="168">
        <f t="shared" si="27"/>
        <v>0</v>
      </c>
      <c r="L29" s="161">
        <f t="shared" si="26"/>
        <v>0</v>
      </c>
      <c r="M29" s="168">
        <v>0</v>
      </c>
      <c r="N29" s="168">
        <f t="shared" si="28"/>
        <v>0</v>
      </c>
      <c r="O29" s="214">
        <f t="shared" si="29"/>
        <v>0</v>
      </c>
      <c r="P29" s="214">
        <f>IF(L29&lt;&gt;0,SUM(K$9:K29),0)</f>
        <v>0</v>
      </c>
      <c r="Q29" s="214">
        <f>IF(N29&lt;&gt;0,SUM(M$9:M29),0)</f>
        <v>0</v>
      </c>
      <c r="R29" s="161">
        <f t="shared" si="23"/>
        <v>0</v>
      </c>
      <c r="S29" s="182">
        <v>0</v>
      </c>
      <c r="T29" s="168">
        <v>0</v>
      </c>
      <c r="U29" s="168">
        <v>0</v>
      </c>
      <c r="V29" s="168">
        <v>0</v>
      </c>
      <c r="W29" s="160">
        <v>0</v>
      </c>
      <c r="X29" s="161">
        <v>0</v>
      </c>
      <c r="Y29" s="162">
        <v>0</v>
      </c>
      <c r="Z29" s="161">
        <v>0</v>
      </c>
      <c r="AA29" s="161">
        <v>0</v>
      </c>
      <c r="AB29" s="168">
        <v>0</v>
      </c>
      <c r="AC29" s="169">
        <v>0</v>
      </c>
      <c r="AD29" s="170">
        <v>0</v>
      </c>
      <c r="AE29" s="168">
        <v>0</v>
      </c>
      <c r="AF29" s="163">
        <v>0</v>
      </c>
      <c r="AG29" s="168">
        <v>0</v>
      </c>
      <c r="AH29" s="168">
        <v>0</v>
      </c>
      <c r="AI29" s="197">
        <v>0</v>
      </c>
      <c r="AJ29" s="201">
        <v>0</v>
      </c>
      <c r="AK29" s="201">
        <v>0</v>
      </c>
      <c r="AL29" s="229">
        <v>0</v>
      </c>
      <c r="AM29" s="171">
        <v>0</v>
      </c>
      <c r="AN29" s="172">
        <v>0</v>
      </c>
      <c r="AO29" s="171">
        <v>0</v>
      </c>
      <c r="AP29" s="171">
        <v>0</v>
      </c>
      <c r="AQ29" s="171">
        <v>0</v>
      </c>
      <c r="AR29" s="197">
        <v>0</v>
      </c>
      <c r="AS29" s="172">
        <v>0</v>
      </c>
      <c r="AT29" s="171">
        <v>0</v>
      </c>
      <c r="AU29" s="201">
        <v>0</v>
      </c>
      <c r="AV29" s="172">
        <v>0</v>
      </c>
      <c r="AW29" s="200">
        <v>0</v>
      </c>
      <c r="AX29" s="173">
        <v>0</v>
      </c>
    </row>
    <row r="30" spans="2:50" s="3" customFormat="1" ht="12.75">
      <c r="B30" s="21">
        <v>20</v>
      </c>
      <c r="C30" s="20" t="s">
        <v>30</v>
      </c>
      <c r="D30" s="168">
        <v>0</v>
      </c>
      <c r="E30" s="168">
        <v>0</v>
      </c>
      <c r="F30" s="168">
        <v>0</v>
      </c>
      <c r="G30" s="213">
        <v>0</v>
      </c>
      <c r="H30" s="168">
        <v>0</v>
      </c>
      <c r="I30" s="218">
        <v>0</v>
      </c>
      <c r="J30" s="168">
        <v>0</v>
      </c>
      <c r="K30" s="168">
        <f t="shared" si="27"/>
        <v>0</v>
      </c>
      <c r="L30" s="161">
        <f t="shared" si="26"/>
        <v>0</v>
      </c>
      <c r="M30" s="168">
        <v>0</v>
      </c>
      <c r="N30" s="168">
        <f t="shared" si="28"/>
        <v>0</v>
      </c>
      <c r="O30" s="214">
        <f t="shared" si="29"/>
        <v>0</v>
      </c>
      <c r="P30" s="214">
        <f>IF(L30&lt;&gt;0,SUM(K$9:K30),0)</f>
        <v>0</v>
      </c>
      <c r="Q30" s="214">
        <f>IF(N30&lt;&gt;0,SUM(M$9:M30),0)</f>
        <v>0</v>
      </c>
      <c r="R30" s="161">
        <f t="shared" si="23"/>
        <v>0</v>
      </c>
      <c r="S30" s="182">
        <v>0</v>
      </c>
      <c r="T30" s="168">
        <v>0</v>
      </c>
      <c r="U30" s="168">
        <v>0</v>
      </c>
      <c r="V30" s="168">
        <v>0</v>
      </c>
      <c r="W30" s="160">
        <v>0</v>
      </c>
      <c r="X30" s="161">
        <v>0</v>
      </c>
      <c r="Y30" s="162">
        <v>0</v>
      </c>
      <c r="Z30" s="161">
        <v>0</v>
      </c>
      <c r="AA30" s="161">
        <v>0</v>
      </c>
      <c r="AB30" s="168">
        <v>0</v>
      </c>
      <c r="AC30" s="169">
        <v>0</v>
      </c>
      <c r="AD30" s="170">
        <v>0</v>
      </c>
      <c r="AE30" s="168">
        <v>0</v>
      </c>
      <c r="AF30" s="163">
        <v>0</v>
      </c>
      <c r="AG30" s="168">
        <v>0</v>
      </c>
      <c r="AH30" s="168">
        <v>0</v>
      </c>
      <c r="AI30" s="197">
        <v>0</v>
      </c>
      <c r="AJ30" s="201">
        <v>0</v>
      </c>
      <c r="AK30" s="201">
        <v>0</v>
      </c>
      <c r="AL30" s="229">
        <v>0</v>
      </c>
      <c r="AM30" s="171">
        <v>0</v>
      </c>
      <c r="AN30" s="172">
        <v>0</v>
      </c>
      <c r="AO30" s="171">
        <v>0</v>
      </c>
      <c r="AP30" s="171">
        <v>0</v>
      </c>
      <c r="AQ30" s="171">
        <v>0</v>
      </c>
      <c r="AR30" s="197">
        <v>0</v>
      </c>
      <c r="AS30" s="172">
        <v>0</v>
      </c>
      <c r="AT30" s="171">
        <v>0</v>
      </c>
      <c r="AU30" s="201">
        <v>0</v>
      </c>
      <c r="AV30" s="172">
        <v>0</v>
      </c>
      <c r="AW30" s="200">
        <v>0</v>
      </c>
      <c r="AX30" s="173">
        <v>0</v>
      </c>
    </row>
    <row r="31" spans="2:50" s="3" customFormat="1" ht="12.75">
      <c r="B31" s="21">
        <v>21</v>
      </c>
      <c r="C31" s="20" t="s">
        <v>31</v>
      </c>
      <c r="D31" s="168">
        <v>0</v>
      </c>
      <c r="E31" s="168">
        <v>0</v>
      </c>
      <c r="F31" s="168">
        <v>0</v>
      </c>
      <c r="G31" s="213">
        <v>0</v>
      </c>
      <c r="H31" s="168">
        <v>0</v>
      </c>
      <c r="I31" s="218">
        <v>0</v>
      </c>
      <c r="J31" s="168">
        <v>0</v>
      </c>
      <c r="K31" s="168">
        <f t="shared" si="27"/>
        <v>0</v>
      </c>
      <c r="L31" s="161">
        <f t="shared" si="26"/>
        <v>0</v>
      </c>
      <c r="M31" s="168">
        <v>0</v>
      </c>
      <c r="N31" s="168">
        <f t="shared" si="28"/>
        <v>0</v>
      </c>
      <c r="O31" s="214">
        <f t="shared" si="29"/>
        <v>0</v>
      </c>
      <c r="P31" s="214">
        <f>IF(L31&lt;&gt;0,SUM(K$9:K31),0)</f>
        <v>0</v>
      </c>
      <c r="Q31" s="214">
        <f>IF(N31&lt;&gt;0,SUM(M$9:M31),0)</f>
        <v>0</v>
      </c>
      <c r="R31" s="161">
        <f t="shared" si="23"/>
        <v>0</v>
      </c>
      <c r="S31" s="182">
        <v>0</v>
      </c>
      <c r="T31" s="168">
        <v>0</v>
      </c>
      <c r="U31" s="168">
        <v>0</v>
      </c>
      <c r="V31" s="168">
        <v>0</v>
      </c>
      <c r="W31" s="160">
        <v>0</v>
      </c>
      <c r="X31" s="161">
        <v>0</v>
      </c>
      <c r="Y31" s="162">
        <v>0</v>
      </c>
      <c r="Z31" s="161">
        <v>0</v>
      </c>
      <c r="AA31" s="161">
        <v>0</v>
      </c>
      <c r="AB31" s="168">
        <v>0</v>
      </c>
      <c r="AC31" s="169">
        <v>0</v>
      </c>
      <c r="AD31" s="170">
        <v>0</v>
      </c>
      <c r="AE31" s="168">
        <v>0</v>
      </c>
      <c r="AF31" s="163">
        <v>0</v>
      </c>
      <c r="AG31" s="168">
        <v>0</v>
      </c>
      <c r="AH31" s="168">
        <v>0</v>
      </c>
      <c r="AI31" s="197">
        <v>0</v>
      </c>
      <c r="AJ31" s="201">
        <v>0</v>
      </c>
      <c r="AK31" s="201">
        <v>0</v>
      </c>
      <c r="AL31" s="229">
        <v>0</v>
      </c>
      <c r="AM31" s="171">
        <v>0</v>
      </c>
      <c r="AN31" s="172">
        <v>0</v>
      </c>
      <c r="AO31" s="171">
        <v>0</v>
      </c>
      <c r="AP31" s="171">
        <v>0</v>
      </c>
      <c r="AQ31" s="171">
        <v>0</v>
      </c>
      <c r="AR31" s="197">
        <v>0</v>
      </c>
      <c r="AS31" s="172">
        <v>0</v>
      </c>
      <c r="AT31" s="171">
        <v>0</v>
      </c>
      <c r="AU31" s="201">
        <v>0</v>
      </c>
      <c r="AV31" s="172">
        <v>0</v>
      </c>
      <c r="AW31" s="200">
        <v>0</v>
      </c>
      <c r="AX31" s="173">
        <v>0</v>
      </c>
    </row>
    <row r="32" spans="2:50" s="8" customFormat="1" ht="12.75" customHeight="1">
      <c r="B32" s="222" t="s">
        <v>35</v>
      </c>
      <c r="C32" s="223"/>
      <c r="D32" s="174">
        <f>SUM(D25:D31)</f>
        <v>0</v>
      </c>
      <c r="E32" s="174">
        <f>SUM(E25:E31)</f>
        <v>0</v>
      </c>
      <c r="F32" s="174">
        <f>SUM(F25:F31)</f>
        <v>0</v>
      </c>
      <c r="G32" s="24">
        <v>0</v>
      </c>
      <c r="H32" s="174">
        <f>SUM(H25:H31)</f>
        <v>0</v>
      </c>
      <c r="I32" s="217">
        <v>0</v>
      </c>
      <c r="J32" s="174">
        <f>SUM(J25:J31)</f>
        <v>0</v>
      </c>
      <c r="K32" s="174">
        <f>SUM(K25:K31)</f>
        <v>0</v>
      </c>
      <c r="L32" s="174">
        <f>SUM(L25:L31)</f>
        <v>0</v>
      </c>
      <c r="M32" s="174">
        <f>SUM(M25:M31)</f>
        <v>0</v>
      </c>
      <c r="N32" s="174">
        <f>SUM(N25:N31)</f>
        <v>0</v>
      </c>
      <c r="O32" s="215">
        <v>0</v>
      </c>
      <c r="P32" s="215">
        <v>0</v>
      </c>
      <c r="Q32" s="215">
        <v>0</v>
      </c>
      <c r="R32" s="174">
        <f aca="true" t="shared" si="30" ref="R32:AH32">SUM(R25:R31)</f>
        <v>0</v>
      </c>
      <c r="S32" s="175">
        <f t="shared" si="30"/>
        <v>0</v>
      </c>
      <c r="T32" s="174">
        <f t="shared" si="30"/>
        <v>0</v>
      </c>
      <c r="U32" s="174">
        <f t="shared" si="30"/>
        <v>0</v>
      </c>
      <c r="V32" s="174">
        <f t="shared" si="30"/>
        <v>0</v>
      </c>
      <c r="W32" s="174">
        <f t="shared" si="30"/>
        <v>0</v>
      </c>
      <c r="X32" s="174">
        <f t="shared" si="30"/>
        <v>0</v>
      </c>
      <c r="Y32" s="174">
        <f t="shared" si="30"/>
        <v>0</v>
      </c>
      <c r="Z32" s="174">
        <f t="shared" si="30"/>
        <v>0</v>
      </c>
      <c r="AA32" s="174">
        <f t="shared" si="30"/>
        <v>0</v>
      </c>
      <c r="AB32" s="174">
        <f t="shared" si="30"/>
        <v>0</v>
      </c>
      <c r="AC32" s="174">
        <f t="shared" si="30"/>
        <v>0</v>
      </c>
      <c r="AD32" s="174">
        <f t="shared" si="30"/>
        <v>0</v>
      </c>
      <c r="AE32" s="174">
        <f t="shared" si="30"/>
        <v>0</v>
      </c>
      <c r="AF32" s="174">
        <f t="shared" si="30"/>
        <v>0</v>
      </c>
      <c r="AG32" s="174">
        <f t="shared" si="30"/>
        <v>0</v>
      </c>
      <c r="AH32" s="174">
        <f t="shared" si="30"/>
        <v>0</v>
      </c>
      <c r="AI32" s="199">
        <v>0</v>
      </c>
      <c r="AJ32" s="190">
        <f aca="true" t="shared" si="31" ref="AJ32:AQ32">SUM(AJ25:AJ31)</f>
        <v>0</v>
      </c>
      <c r="AK32" s="190">
        <f t="shared" si="31"/>
        <v>0</v>
      </c>
      <c r="AL32" s="230">
        <f t="shared" si="31"/>
        <v>0</v>
      </c>
      <c r="AM32" s="166">
        <f t="shared" si="31"/>
        <v>0</v>
      </c>
      <c r="AN32" s="167">
        <f t="shared" si="31"/>
        <v>0</v>
      </c>
      <c r="AO32" s="166">
        <f t="shared" si="31"/>
        <v>0</v>
      </c>
      <c r="AP32" s="166">
        <f t="shared" si="31"/>
        <v>0</v>
      </c>
      <c r="AQ32" s="166">
        <f t="shared" si="31"/>
        <v>0</v>
      </c>
      <c r="AR32" s="202">
        <v>0</v>
      </c>
      <c r="AS32" s="167">
        <f>SUM(AS25:AS31)</f>
        <v>0</v>
      </c>
      <c r="AT32" s="166">
        <f>SUM(AT25:AT31)</f>
        <v>0</v>
      </c>
      <c r="AU32" s="208">
        <v>0</v>
      </c>
      <c r="AV32" s="167">
        <f>SUM(AV25:AV31)</f>
        <v>0</v>
      </c>
      <c r="AW32" s="211">
        <v>0</v>
      </c>
      <c r="AX32" s="167">
        <f>SUM(AX25:AX31)</f>
        <v>0</v>
      </c>
    </row>
    <row r="33" spans="2:50" s="3" customFormat="1" ht="12.75">
      <c r="B33" s="21">
        <v>22</v>
      </c>
      <c r="C33" s="20" t="s">
        <v>25</v>
      </c>
      <c r="D33" s="168">
        <v>0</v>
      </c>
      <c r="E33" s="168">
        <v>0</v>
      </c>
      <c r="F33" s="168">
        <v>0</v>
      </c>
      <c r="G33" s="213">
        <v>0</v>
      </c>
      <c r="H33" s="168">
        <v>0</v>
      </c>
      <c r="I33" s="218">
        <v>0</v>
      </c>
      <c r="J33" s="168">
        <v>0</v>
      </c>
      <c r="K33" s="168">
        <f>SUM(H33:J33)</f>
        <v>0</v>
      </c>
      <c r="L33" s="161">
        <f aca="true" t="shared" si="32" ref="L33:L39">+K33</f>
        <v>0</v>
      </c>
      <c r="M33" s="168">
        <v>0</v>
      </c>
      <c r="N33" s="168">
        <f>+M33</f>
        <v>0</v>
      </c>
      <c r="O33" s="214">
        <f>+L33-N33</f>
        <v>0</v>
      </c>
      <c r="P33" s="214">
        <f>IF(L33&lt;&gt;0,SUM(K$9:K33),0)</f>
        <v>0</v>
      </c>
      <c r="Q33" s="214">
        <f>IF(N33&lt;&gt;0,SUM(M$9:M33),0)</f>
        <v>0</v>
      </c>
      <c r="R33" s="161">
        <f t="shared" si="23"/>
        <v>0</v>
      </c>
      <c r="S33" s="182">
        <v>0</v>
      </c>
      <c r="T33" s="168">
        <v>0</v>
      </c>
      <c r="U33" s="168">
        <v>0</v>
      </c>
      <c r="V33" s="168">
        <v>0</v>
      </c>
      <c r="W33" s="160">
        <v>0</v>
      </c>
      <c r="X33" s="161">
        <v>0</v>
      </c>
      <c r="Y33" s="162">
        <v>0</v>
      </c>
      <c r="Z33" s="161">
        <v>0</v>
      </c>
      <c r="AA33" s="161">
        <v>0</v>
      </c>
      <c r="AB33" s="168">
        <v>0</v>
      </c>
      <c r="AC33" s="169">
        <v>0</v>
      </c>
      <c r="AD33" s="170">
        <v>0</v>
      </c>
      <c r="AE33" s="168">
        <v>0</v>
      </c>
      <c r="AF33" s="163">
        <v>0</v>
      </c>
      <c r="AG33" s="168">
        <v>0</v>
      </c>
      <c r="AH33" s="168">
        <v>0</v>
      </c>
      <c r="AI33" s="25">
        <v>0</v>
      </c>
      <c r="AJ33" s="192">
        <v>0</v>
      </c>
      <c r="AK33" s="192">
        <v>0</v>
      </c>
      <c r="AL33" s="231">
        <v>0</v>
      </c>
      <c r="AM33" s="161">
        <v>0</v>
      </c>
      <c r="AN33" s="173">
        <v>0</v>
      </c>
      <c r="AO33" s="161">
        <v>0</v>
      </c>
      <c r="AP33" s="161">
        <v>0</v>
      </c>
      <c r="AQ33" s="161">
        <v>0</v>
      </c>
      <c r="AR33" s="25">
        <v>0</v>
      </c>
      <c r="AS33" s="173">
        <v>0</v>
      </c>
      <c r="AT33" s="161">
        <v>0</v>
      </c>
      <c r="AU33" s="192">
        <v>0</v>
      </c>
      <c r="AV33" s="173">
        <v>0</v>
      </c>
      <c r="AW33" s="191">
        <v>0</v>
      </c>
      <c r="AX33" s="173">
        <v>0</v>
      </c>
    </row>
    <row r="34" spans="2:50" s="3" customFormat="1" ht="12.75">
      <c r="B34" s="21">
        <v>23</v>
      </c>
      <c r="C34" s="20" t="s">
        <v>26</v>
      </c>
      <c r="D34" s="168">
        <v>0</v>
      </c>
      <c r="E34" s="168">
        <v>0</v>
      </c>
      <c r="F34" s="168">
        <v>0</v>
      </c>
      <c r="G34" s="213">
        <v>0</v>
      </c>
      <c r="H34" s="168">
        <v>0</v>
      </c>
      <c r="I34" s="218">
        <v>0</v>
      </c>
      <c r="J34" s="168">
        <v>0</v>
      </c>
      <c r="K34" s="168">
        <f aca="true" t="shared" si="33" ref="K34:K39">SUM(H34:J34)</f>
        <v>0</v>
      </c>
      <c r="L34" s="161">
        <f t="shared" si="32"/>
        <v>0</v>
      </c>
      <c r="M34" s="168">
        <v>0</v>
      </c>
      <c r="N34" s="168">
        <f aca="true" t="shared" si="34" ref="N34:N39">+M34</f>
        <v>0</v>
      </c>
      <c r="O34" s="214">
        <f aca="true" t="shared" si="35" ref="O34:O39">+L34-N34</f>
        <v>0</v>
      </c>
      <c r="P34" s="214">
        <f>IF(L34&lt;&gt;0,SUM(K$9:K34),0)</f>
        <v>0</v>
      </c>
      <c r="Q34" s="214">
        <f>IF(N34&lt;&gt;0,SUM(M$9:M34),0)</f>
        <v>0</v>
      </c>
      <c r="R34" s="161">
        <f t="shared" si="23"/>
        <v>0</v>
      </c>
      <c r="S34" s="182">
        <v>0</v>
      </c>
      <c r="T34" s="168">
        <v>0</v>
      </c>
      <c r="U34" s="168">
        <v>0</v>
      </c>
      <c r="V34" s="168">
        <v>0</v>
      </c>
      <c r="W34" s="160">
        <v>0</v>
      </c>
      <c r="X34" s="161">
        <v>0</v>
      </c>
      <c r="Y34" s="162">
        <v>0</v>
      </c>
      <c r="Z34" s="161">
        <v>0</v>
      </c>
      <c r="AA34" s="161">
        <v>0</v>
      </c>
      <c r="AB34" s="168">
        <v>0</v>
      </c>
      <c r="AC34" s="169">
        <v>0</v>
      </c>
      <c r="AD34" s="170">
        <v>0</v>
      </c>
      <c r="AE34" s="168">
        <v>0</v>
      </c>
      <c r="AF34" s="163">
        <v>0</v>
      </c>
      <c r="AG34" s="168">
        <v>0</v>
      </c>
      <c r="AH34" s="168">
        <v>0</v>
      </c>
      <c r="AI34" s="197">
        <v>0</v>
      </c>
      <c r="AJ34" s="201">
        <v>0</v>
      </c>
      <c r="AK34" s="201">
        <v>0</v>
      </c>
      <c r="AL34" s="229">
        <v>0</v>
      </c>
      <c r="AM34" s="171">
        <v>0</v>
      </c>
      <c r="AN34" s="172">
        <v>0</v>
      </c>
      <c r="AO34" s="171">
        <v>0</v>
      </c>
      <c r="AP34" s="171">
        <v>0</v>
      </c>
      <c r="AQ34" s="171">
        <v>0</v>
      </c>
      <c r="AR34" s="197">
        <v>0</v>
      </c>
      <c r="AS34" s="172">
        <v>0</v>
      </c>
      <c r="AT34" s="171">
        <v>0</v>
      </c>
      <c r="AU34" s="201">
        <v>0</v>
      </c>
      <c r="AV34" s="172">
        <v>0</v>
      </c>
      <c r="AW34" s="200">
        <v>0</v>
      </c>
      <c r="AX34" s="173">
        <v>0</v>
      </c>
    </row>
    <row r="35" spans="2:50" s="3" customFormat="1" ht="12.75">
      <c r="B35" s="21">
        <v>24</v>
      </c>
      <c r="C35" s="20" t="s">
        <v>27</v>
      </c>
      <c r="D35" s="168">
        <v>0</v>
      </c>
      <c r="E35" s="168">
        <v>0</v>
      </c>
      <c r="F35" s="168">
        <v>0</v>
      </c>
      <c r="G35" s="213">
        <v>0</v>
      </c>
      <c r="H35" s="168">
        <v>0</v>
      </c>
      <c r="I35" s="218">
        <v>0</v>
      </c>
      <c r="J35" s="168">
        <v>0</v>
      </c>
      <c r="K35" s="168">
        <f t="shared" si="33"/>
        <v>0</v>
      </c>
      <c r="L35" s="161">
        <f t="shared" si="32"/>
        <v>0</v>
      </c>
      <c r="M35" s="168">
        <v>0</v>
      </c>
      <c r="N35" s="168">
        <f t="shared" si="34"/>
        <v>0</v>
      </c>
      <c r="O35" s="214">
        <f t="shared" si="35"/>
        <v>0</v>
      </c>
      <c r="P35" s="214">
        <f>IF(L35&lt;&gt;0,SUM(K$9:K35),0)</f>
        <v>0</v>
      </c>
      <c r="Q35" s="214">
        <f>IF(N35&lt;&gt;0,SUM(M$9:M35),0)</f>
        <v>0</v>
      </c>
      <c r="R35" s="161">
        <f t="shared" si="23"/>
        <v>0</v>
      </c>
      <c r="S35" s="182">
        <v>0</v>
      </c>
      <c r="T35" s="168">
        <v>0</v>
      </c>
      <c r="U35" s="168">
        <v>0</v>
      </c>
      <c r="V35" s="168">
        <v>0</v>
      </c>
      <c r="W35" s="160">
        <v>0</v>
      </c>
      <c r="X35" s="161">
        <v>0</v>
      </c>
      <c r="Y35" s="162">
        <v>0</v>
      </c>
      <c r="Z35" s="161">
        <v>0</v>
      </c>
      <c r="AA35" s="161">
        <v>0</v>
      </c>
      <c r="AB35" s="168">
        <v>0</v>
      </c>
      <c r="AC35" s="169">
        <v>0</v>
      </c>
      <c r="AD35" s="170">
        <v>0</v>
      </c>
      <c r="AE35" s="168">
        <v>0</v>
      </c>
      <c r="AF35" s="163">
        <v>0</v>
      </c>
      <c r="AG35" s="168">
        <v>0</v>
      </c>
      <c r="AH35" s="168">
        <v>0</v>
      </c>
      <c r="AI35" s="197">
        <v>0</v>
      </c>
      <c r="AJ35" s="201">
        <v>0</v>
      </c>
      <c r="AK35" s="201">
        <v>0</v>
      </c>
      <c r="AL35" s="229">
        <v>0</v>
      </c>
      <c r="AM35" s="171">
        <v>0</v>
      </c>
      <c r="AN35" s="172">
        <v>0</v>
      </c>
      <c r="AO35" s="171">
        <v>0</v>
      </c>
      <c r="AP35" s="171">
        <v>0</v>
      </c>
      <c r="AQ35" s="171">
        <v>0</v>
      </c>
      <c r="AR35" s="197">
        <v>0</v>
      </c>
      <c r="AS35" s="172">
        <v>0</v>
      </c>
      <c r="AT35" s="171">
        <v>0</v>
      </c>
      <c r="AU35" s="201">
        <v>0</v>
      </c>
      <c r="AV35" s="172">
        <v>0</v>
      </c>
      <c r="AW35" s="200">
        <v>0</v>
      </c>
      <c r="AX35" s="173">
        <v>0</v>
      </c>
    </row>
    <row r="36" spans="2:50" s="3" customFormat="1" ht="12.75">
      <c r="B36" s="21">
        <v>25</v>
      </c>
      <c r="C36" s="20" t="s">
        <v>28</v>
      </c>
      <c r="D36" s="168">
        <v>0</v>
      </c>
      <c r="E36" s="168">
        <v>0</v>
      </c>
      <c r="F36" s="168">
        <v>0</v>
      </c>
      <c r="G36" s="213">
        <v>0</v>
      </c>
      <c r="H36" s="168">
        <v>0</v>
      </c>
      <c r="I36" s="218">
        <v>0</v>
      </c>
      <c r="J36" s="168">
        <v>0</v>
      </c>
      <c r="K36" s="168">
        <f t="shared" si="33"/>
        <v>0</v>
      </c>
      <c r="L36" s="161">
        <f t="shared" si="32"/>
        <v>0</v>
      </c>
      <c r="M36" s="168">
        <v>0</v>
      </c>
      <c r="N36" s="168">
        <f t="shared" si="34"/>
        <v>0</v>
      </c>
      <c r="O36" s="214">
        <f t="shared" si="35"/>
        <v>0</v>
      </c>
      <c r="P36" s="214">
        <f>IF(L36&lt;&gt;0,SUM(K$9:K36),0)</f>
        <v>0</v>
      </c>
      <c r="Q36" s="214">
        <f>IF(N36&lt;&gt;0,SUM(M$9:M36),0)</f>
        <v>0</v>
      </c>
      <c r="R36" s="161">
        <f t="shared" si="23"/>
        <v>0</v>
      </c>
      <c r="S36" s="182">
        <v>0</v>
      </c>
      <c r="T36" s="168">
        <v>0</v>
      </c>
      <c r="U36" s="168">
        <v>0</v>
      </c>
      <c r="V36" s="168">
        <v>0</v>
      </c>
      <c r="W36" s="160">
        <v>0</v>
      </c>
      <c r="X36" s="161">
        <v>0</v>
      </c>
      <c r="Y36" s="162">
        <v>0</v>
      </c>
      <c r="Z36" s="161">
        <v>0</v>
      </c>
      <c r="AA36" s="161">
        <v>0</v>
      </c>
      <c r="AB36" s="168">
        <v>0</v>
      </c>
      <c r="AC36" s="169">
        <v>0</v>
      </c>
      <c r="AD36" s="170">
        <v>0</v>
      </c>
      <c r="AE36" s="168">
        <v>0</v>
      </c>
      <c r="AF36" s="163">
        <v>0</v>
      </c>
      <c r="AG36" s="168">
        <v>0</v>
      </c>
      <c r="AH36" s="168">
        <v>0</v>
      </c>
      <c r="AI36" s="197">
        <v>0</v>
      </c>
      <c r="AJ36" s="201">
        <v>0</v>
      </c>
      <c r="AK36" s="201">
        <v>0</v>
      </c>
      <c r="AL36" s="229">
        <v>0</v>
      </c>
      <c r="AM36" s="171">
        <v>0</v>
      </c>
      <c r="AN36" s="172">
        <v>0</v>
      </c>
      <c r="AO36" s="171">
        <v>0</v>
      </c>
      <c r="AP36" s="171">
        <v>0</v>
      </c>
      <c r="AQ36" s="171">
        <v>0</v>
      </c>
      <c r="AR36" s="197">
        <v>0</v>
      </c>
      <c r="AS36" s="172">
        <v>0</v>
      </c>
      <c r="AT36" s="171">
        <v>0</v>
      </c>
      <c r="AU36" s="201">
        <v>0</v>
      </c>
      <c r="AV36" s="172">
        <v>0</v>
      </c>
      <c r="AW36" s="200">
        <v>0</v>
      </c>
      <c r="AX36" s="173">
        <v>0</v>
      </c>
    </row>
    <row r="37" spans="2:50" s="3" customFormat="1" ht="12.75">
      <c r="B37" s="21">
        <v>26</v>
      </c>
      <c r="C37" s="20" t="s">
        <v>29</v>
      </c>
      <c r="D37" s="168">
        <v>0</v>
      </c>
      <c r="E37" s="168">
        <v>0</v>
      </c>
      <c r="F37" s="168">
        <v>0</v>
      </c>
      <c r="G37" s="213">
        <v>0</v>
      </c>
      <c r="H37" s="168">
        <v>0</v>
      </c>
      <c r="I37" s="218">
        <v>0</v>
      </c>
      <c r="J37" s="168">
        <v>0</v>
      </c>
      <c r="K37" s="168">
        <f t="shared" si="33"/>
        <v>0</v>
      </c>
      <c r="L37" s="161">
        <f t="shared" si="32"/>
        <v>0</v>
      </c>
      <c r="M37" s="168">
        <v>0</v>
      </c>
      <c r="N37" s="168">
        <f t="shared" si="34"/>
        <v>0</v>
      </c>
      <c r="O37" s="214">
        <f t="shared" si="35"/>
        <v>0</v>
      </c>
      <c r="P37" s="214">
        <f>IF(L37&lt;&gt;0,SUM(K$9:K37),0)</f>
        <v>0</v>
      </c>
      <c r="Q37" s="214">
        <f>IF(N37&lt;&gt;0,SUM(M$9:M37),0)</f>
        <v>0</v>
      </c>
      <c r="R37" s="161">
        <f t="shared" si="23"/>
        <v>0</v>
      </c>
      <c r="S37" s="182">
        <v>0</v>
      </c>
      <c r="T37" s="168">
        <v>0</v>
      </c>
      <c r="U37" s="168">
        <v>0</v>
      </c>
      <c r="V37" s="168">
        <v>0</v>
      </c>
      <c r="W37" s="160">
        <v>0</v>
      </c>
      <c r="X37" s="161">
        <v>0</v>
      </c>
      <c r="Y37" s="162">
        <v>0</v>
      </c>
      <c r="Z37" s="161">
        <v>0</v>
      </c>
      <c r="AA37" s="161">
        <v>0</v>
      </c>
      <c r="AB37" s="168">
        <v>0</v>
      </c>
      <c r="AC37" s="169">
        <v>0</v>
      </c>
      <c r="AD37" s="170">
        <v>0</v>
      </c>
      <c r="AE37" s="168">
        <v>0</v>
      </c>
      <c r="AF37" s="163">
        <v>0</v>
      </c>
      <c r="AG37" s="168">
        <v>0</v>
      </c>
      <c r="AH37" s="168">
        <v>0</v>
      </c>
      <c r="AI37" s="197">
        <v>0</v>
      </c>
      <c r="AJ37" s="201">
        <v>0</v>
      </c>
      <c r="AK37" s="201">
        <v>0</v>
      </c>
      <c r="AL37" s="229">
        <v>0</v>
      </c>
      <c r="AM37" s="171">
        <v>0</v>
      </c>
      <c r="AN37" s="172">
        <v>0</v>
      </c>
      <c r="AO37" s="171">
        <v>0</v>
      </c>
      <c r="AP37" s="171">
        <v>0</v>
      </c>
      <c r="AQ37" s="171">
        <v>0</v>
      </c>
      <c r="AR37" s="197">
        <v>0</v>
      </c>
      <c r="AS37" s="172">
        <v>0</v>
      </c>
      <c r="AT37" s="171">
        <v>0</v>
      </c>
      <c r="AU37" s="201">
        <v>0</v>
      </c>
      <c r="AV37" s="172">
        <v>0</v>
      </c>
      <c r="AW37" s="200">
        <v>0</v>
      </c>
      <c r="AX37" s="173">
        <v>0</v>
      </c>
    </row>
    <row r="38" spans="2:50" s="3" customFormat="1" ht="12.75">
      <c r="B38" s="21">
        <v>27</v>
      </c>
      <c r="C38" s="20" t="s">
        <v>30</v>
      </c>
      <c r="D38" s="168">
        <v>0</v>
      </c>
      <c r="E38" s="168">
        <v>0</v>
      </c>
      <c r="F38" s="168">
        <v>0</v>
      </c>
      <c r="G38" s="213">
        <v>0</v>
      </c>
      <c r="H38" s="168">
        <v>0</v>
      </c>
      <c r="I38" s="218">
        <v>0</v>
      </c>
      <c r="J38" s="168">
        <v>0</v>
      </c>
      <c r="K38" s="168">
        <f t="shared" si="33"/>
        <v>0</v>
      </c>
      <c r="L38" s="161">
        <f t="shared" si="32"/>
        <v>0</v>
      </c>
      <c r="M38" s="168">
        <v>0</v>
      </c>
      <c r="N38" s="168">
        <f t="shared" si="34"/>
        <v>0</v>
      </c>
      <c r="O38" s="214">
        <f t="shared" si="35"/>
        <v>0</v>
      </c>
      <c r="P38" s="214">
        <f>IF(L38&lt;&gt;0,SUM(K$9:K38),0)</f>
        <v>0</v>
      </c>
      <c r="Q38" s="214">
        <f>IF(N38&lt;&gt;0,SUM(M$9:M38),0)</f>
        <v>0</v>
      </c>
      <c r="R38" s="161">
        <f t="shared" si="23"/>
        <v>0</v>
      </c>
      <c r="S38" s="182">
        <v>0</v>
      </c>
      <c r="T38" s="168">
        <v>0</v>
      </c>
      <c r="U38" s="168">
        <v>0</v>
      </c>
      <c r="V38" s="168">
        <v>0</v>
      </c>
      <c r="W38" s="160">
        <v>0</v>
      </c>
      <c r="X38" s="161">
        <v>0</v>
      </c>
      <c r="Y38" s="162">
        <v>0</v>
      </c>
      <c r="Z38" s="161">
        <v>0</v>
      </c>
      <c r="AA38" s="161">
        <v>0</v>
      </c>
      <c r="AB38" s="168">
        <v>0</v>
      </c>
      <c r="AC38" s="169">
        <v>0</v>
      </c>
      <c r="AD38" s="170">
        <v>0</v>
      </c>
      <c r="AE38" s="168">
        <v>0</v>
      </c>
      <c r="AF38" s="163">
        <v>0</v>
      </c>
      <c r="AG38" s="168">
        <v>0</v>
      </c>
      <c r="AH38" s="168">
        <v>0</v>
      </c>
      <c r="AI38" s="197">
        <v>0</v>
      </c>
      <c r="AJ38" s="201">
        <v>0</v>
      </c>
      <c r="AK38" s="201">
        <v>0</v>
      </c>
      <c r="AL38" s="229">
        <v>0</v>
      </c>
      <c r="AM38" s="171">
        <v>0</v>
      </c>
      <c r="AN38" s="172">
        <v>0</v>
      </c>
      <c r="AO38" s="171">
        <v>0</v>
      </c>
      <c r="AP38" s="171">
        <v>0</v>
      </c>
      <c r="AQ38" s="171">
        <v>0</v>
      </c>
      <c r="AR38" s="197">
        <v>0</v>
      </c>
      <c r="AS38" s="172">
        <v>0</v>
      </c>
      <c r="AT38" s="171">
        <v>0</v>
      </c>
      <c r="AU38" s="201">
        <v>0</v>
      </c>
      <c r="AV38" s="172">
        <v>0</v>
      </c>
      <c r="AW38" s="200">
        <v>0</v>
      </c>
      <c r="AX38" s="173">
        <v>0</v>
      </c>
    </row>
    <row r="39" spans="2:50" s="3" customFormat="1" ht="12.75">
      <c r="B39" s="21">
        <v>28</v>
      </c>
      <c r="C39" s="20" t="s">
        <v>31</v>
      </c>
      <c r="D39" s="168">
        <v>0</v>
      </c>
      <c r="E39" s="168">
        <v>0</v>
      </c>
      <c r="F39" s="168">
        <v>0</v>
      </c>
      <c r="G39" s="213">
        <v>0</v>
      </c>
      <c r="H39" s="168">
        <v>0</v>
      </c>
      <c r="I39" s="218">
        <v>0</v>
      </c>
      <c r="J39" s="168">
        <v>0</v>
      </c>
      <c r="K39" s="168">
        <f t="shared" si="33"/>
        <v>0</v>
      </c>
      <c r="L39" s="161">
        <f t="shared" si="32"/>
        <v>0</v>
      </c>
      <c r="M39" s="168">
        <v>0</v>
      </c>
      <c r="N39" s="168">
        <f t="shared" si="34"/>
        <v>0</v>
      </c>
      <c r="O39" s="214">
        <f t="shared" si="35"/>
        <v>0</v>
      </c>
      <c r="P39" s="214">
        <f>IF(L39&lt;&gt;0,SUM(K$9:K39),0)</f>
        <v>0</v>
      </c>
      <c r="Q39" s="214">
        <f>IF(N39&lt;&gt;0,SUM(M$9:M39),0)</f>
        <v>0</v>
      </c>
      <c r="R39" s="161">
        <f t="shared" si="23"/>
        <v>0</v>
      </c>
      <c r="S39" s="182">
        <v>0</v>
      </c>
      <c r="T39" s="168">
        <v>0</v>
      </c>
      <c r="U39" s="168">
        <v>0</v>
      </c>
      <c r="V39" s="168">
        <v>0</v>
      </c>
      <c r="W39" s="160">
        <v>0</v>
      </c>
      <c r="X39" s="161">
        <v>0</v>
      </c>
      <c r="Y39" s="162">
        <v>0</v>
      </c>
      <c r="Z39" s="161">
        <v>0</v>
      </c>
      <c r="AA39" s="161">
        <v>0</v>
      </c>
      <c r="AB39" s="168">
        <v>0</v>
      </c>
      <c r="AC39" s="169">
        <v>0</v>
      </c>
      <c r="AD39" s="170">
        <v>0</v>
      </c>
      <c r="AE39" s="168">
        <v>0</v>
      </c>
      <c r="AF39" s="163">
        <v>0</v>
      </c>
      <c r="AG39" s="168">
        <v>0</v>
      </c>
      <c r="AH39" s="168">
        <v>0</v>
      </c>
      <c r="AI39" s="197">
        <v>0</v>
      </c>
      <c r="AJ39" s="201">
        <v>0</v>
      </c>
      <c r="AK39" s="201">
        <v>0</v>
      </c>
      <c r="AL39" s="229">
        <v>0</v>
      </c>
      <c r="AM39" s="171">
        <v>0</v>
      </c>
      <c r="AN39" s="172">
        <v>0</v>
      </c>
      <c r="AO39" s="171">
        <v>0</v>
      </c>
      <c r="AP39" s="171">
        <v>0</v>
      </c>
      <c r="AQ39" s="171">
        <v>0</v>
      </c>
      <c r="AR39" s="197">
        <v>0</v>
      </c>
      <c r="AS39" s="172">
        <v>0</v>
      </c>
      <c r="AT39" s="171">
        <v>0</v>
      </c>
      <c r="AU39" s="201">
        <v>0</v>
      </c>
      <c r="AV39" s="172">
        <v>0</v>
      </c>
      <c r="AW39" s="200">
        <v>0</v>
      </c>
      <c r="AX39" s="173">
        <v>0</v>
      </c>
    </row>
    <row r="40" spans="2:50" s="8" customFormat="1" ht="12.75" customHeight="1" thickBot="1">
      <c r="B40" s="222" t="s">
        <v>36</v>
      </c>
      <c r="C40" s="223"/>
      <c r="D40" s="193">
        <f>SUM(D33:D39)</f>
        <v>0</v>
      </c>
      <c r="E40" s="194">
        <f>SUM(E33:E39)</f>
        <v>0</v>
      </c>
      <c r="F40" s="194">
        <f>SUM(F33:F39)</f>
        <v>0</v>
      </c>
      <c r="G40" s="176">
        <v>0</v>
      </c>
      <c r="H40" s="194">
        <f>SUM(H33:H39)</f>
        <v>0</v>
      </c>
      <c r="I40" s="219">
        <v>0</v>
      </c>
      <c r="J40" s="194">
        <f>SUM(J33:J39)</f>
        <v>0</v>
      </c>
      <c r="K40" s="194">
        <f>SUM(K33:K39)</f>
        <v>0</v>
      </c>
      <c r="L40" s="194">
        <f>SUM(L33:L39)</f>
        <v>0</v>
      </c>
      <c r="M40" s="194">
        <f>SUM(M33:M39)</f>
        <v>0</v>
      </c>
      <c r="N40" s="194">
        <f>SUM(N33:N39)</f>
        <v>0</v>
      </c>
      <c r="O40" s="216">
        <v>0</v>
      </c>
      <c r="P40" s="216">
        <v>0</v>
      </c>
      <c r="Q40" s="216">
        <v>0</v>
      </c>
      <c r="R40" s="194">
        <f aca="true" t="shared" si="36" ref="R40:AH40">SUM(R33:R39)</f>
        <v>0</v>
      </c>
      <c r="S40" s="196">
        <f t="shared" si="36"/>
        <v>0</v>
      </c>
      <c r="T40" s="193">
        <f t="shared" si="36"/>
        <v>0</v>
      </c>
      <c r="U40" s="194">
        <f t="shared" si="36"/>
        <v>0</v>
      </c>
      <c r="V40" s="194">
        <f t="shared" si="36"/>
        <v>0</v>
      </c>
      <c r="W40" s="194">
        <f t="shared" si="36"/>
        <v>0</v>
      </c>
      <c r="X40" s="194">
        <f t="shared" si="36"/>
        <v>0</v>
      </c>
      <c r="Y40" s="194">
        <f t="shared" si="36"/>
        <v>0</v>
      </c>
      <c r="Z40" s="194">
        <f t="shared" si="36"/>
        <v>0</v>
      </c>
      <c r="AA40" s="194">
        <f t="shared" si="36"/>
        <v>0</v>
      </c>
      <c r="AB40" s="194">
        <f t="shared" si="36"/>
        <v>0</v>
      </c>
      <c r="AC40" s="194">
        <f t="shared" si="36"/>
        <v>0</v>
      </c>
      <c r="AD40" s="194">
        <f t="shared" si="36"/>
        <v>0</v>
      </c>
      <c r="AE40" s="194">
        <f t="shared" si="36"/>
        <v>0</v>
      </c>
      <c r="AF40" s="194">
        <f t="shared" si="36"/>
        <v>0</v>
      </c>
      <c r="AG40" s="194">
        <f t="shared" si="36"/>
        <v>0</v>
      </c>
      <c r="AH40" s="194">
        <f t="shared" si="36"/>
        <v>0</v>
      </c>
      <c r="AI40" s="203">
        <v>0</v>
      </c>
      <c r="AJ40" s="195">
        <f aca="true" t="shared" si="37" ref="AJ40:AQ40">SUM(AJ33:AJ39)</f>
        <v>0</v>
      </c>
      <c r="AK40" s="195">
        <f t="shared" si="37"/>
        <v>0</v>
      </c>
      <c r="AL40" s="232">
        <f t="shared" si="37"/>
        <v>0</v>
      </c>
      <c r="AM40" s="204">
        <f t="shared" si="37"/>
        <v>0</v>
      </c>
      <c r="AN40" s="206">
        <f t="shared" si="37"/>
        <v>0</v>
      </c>
      <c r="AO40" s="204">
        <f t="shared" si="37"/>
        <v>0</v>
      </c>
      <c r="AP40" s="204">
        <f t="shared" si="37"/>
        <v>0</v>
      </c>
      <c r="AQ40" s="204">
        <f t="shared" si="37"/>
        <v>0</v>
      </c>
      <c r="AR40" s="205">
        <v>0</v>
      </c>
      <c r="AS40" s="206">
        <f>SUM(AS33:AS39)</f>
        <v>0</v>
      </c>
      <c r="AT40" s="204">
        <f>SUM(AT33:AT39)</f>
        <v>0</v>
      </c>
      <c r="AU40" s="209">
        <v>0</v>
      </c>
      <c r="AV40" s="206">
        <f>SUM(AV33:AV39)</f>
        <v>0</v>
      </c>
      <c r="AW40" s="212">
        <v>0</v>
      </c>
      <c r="AX40" s="206">
        <f>SUM(AX33:AX39)</f>
        <v>0</v>
      </c>
    </row>
    <row r="41" spans="2:50" s="8" customFormat="1" ht="12.75" customHeight="1" thickBot="1">
      <c r="B41" s="27"/>
      <c r="C41" s="27"/>
      <c r="D41" s="29"/>
      <c r="E41" s="29"/>
      <c r="F41" s="29"/>
      <c r="G41" s="29"/>
      <c r="H41" s="30"/>
      <c r="I41" s="220"/>
      <c r="J41" s="30"/>
      <c r="K41" s="30"/>
      <c r="L41" s="30"/>
      <c r="M41" s="30"/>
      <c r="N41" s="30"/>
      <c r="O41" s="30"/>
      <c r="P41" s="30"/>
      <c r="Q41" s="30"/>
      <c r="R41" s="30"/>
      <c r="S41" s="29"/>
      <c r="T41" s="29"/>
      <c r="U41" s="29"/>
      <c r="V41" s="29"/>
      <c r="W41" s="31"/>
      <c r="X41" s="29"/>
      <c r="Y41" s="32"/>
      <c r="Z41" s="28"/>
      <c r="AA41" s="28"/>
      <c r="AB41" s="33"/>
      <c r="AC41" s="33"/>
      <c r="AD41" s="34"/>
      <c r="AE41" s="28"/>
      <c r="AF41" s="35"/>
      <c r="AG41" s="28"/>
      <c r="AH41" s="36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2:50" s="3" customFormat="1" ht="22.5" customHeight="1" thickBot="1">
      <c r="B42" s="226"/>
      <c r="C42" s="226"/>
      <c r="D42" s="39" t="str">
        <f>+D8</f>
        <v>Cur Atten</v>
      </c>
      <c r="E42" s="39" t="str">
        <f aca="true" t="shared" si="38" ref="E42:AI42">+E8</f>
        <v>LY Atten</v>
      </c>
      <c r="F42" s="39" t="str">
        <f t="shared" si="38"/>
        <v># Var</v>
      </c>
      <c r="G42" s="39" t="str">
        <f t="shared" si="38"/>
        <v>% Var</v>
      </c>
      <c r="H42" s="39" t="str">
        <f t="shared" si="38"/>
        <v>Box Rev</v>
      </c>
      <c r="I42" s="221" t="str">
        <f t="shared" si="38"/>
        <v>Box / Cap</v>
      </c>
      <c r="J42" s="39" t="str">
        <f t="shared" si="38"/>
        <v>Matinee F&amp;B</v>
      </c>
      <c r="K42" s="39" t="str">
        <f t="shared" si="38"/>
        <v>Evening F&amp;B</v>
      </c>
      <c r="L42" s="39" t="str">
        <f t="shared" si="38"/>
        <v>Matinee Alcohol</v>
      </c>
      <c r="M42" s="39" t="str">
        <f t="shared" si="38"/>
        <v>Evening Alcohol</v>
      </c>
      <c r="N42" s="39" t="str">
        <f t="shared" si="38"/>
        <v>Total F&amp;A</v>
      </c>
      <c r="O42" s="39" t="str">
        <f t="shared" si="38"/>
        <v>F&amp;B / Cap</v>
      </c>
      <c r="P42" s="39" t="str">
        <f t="shared" si="38"/>
        <v>Alcoh / Cap</v>
      </c>
      <c r="Q42" s="39" t="str">
        <f t="shared" si="38"/>
        <v>F&amp;A / Cap</v>
      </c>
      <c r="R42" s="39" t="str">
        <f t="shared" si="38"/>
        <v>Other Revenue</v>
      </c>
      <c r="S42" s="144" t="str">
        <f t="shared" si="38"/>
        <v>Total Revenue</v>
      </c>
      <c r="T42" s="39" t="str">
        <f t="shared" si="38"/>
        <v>Matinee FOH Hrs</v>
      </c>
      <c r="U42" s="39" t="str">
        <f t="shared" si="38"/>
        <v>Matinee FOH $</v>
      </c>
      <c r="V42" s="39" t="str">
        <f t="shared" si="38"/>
        <v>Matinee BOH Hrs</v>
      </c>
      <c r="W42" s="39" t="str">
        <f t="shared" si="38"/>
        <v>Matinee BOH $</v>
      </c>
      <c r="X42" s="39" t="str">
        <f t="shared" si="38"/>
        <v>Evening FOH Hrs</v>
      </c>
      <c r="Y42" s="39" t="str">
        <f t="shared" si="38"/>
        <v>Evening FOH $</v>
      </c>
      <c r="Z42" s="39" t="str">
        <f t="shared" si="38"/>
        <v>Evening BOH Hrs</v>
      </c>
      <c r="AA42" s="39" t="str">
        <f t="shared" si="38"/>
        <v>Evening BOH $</v>
      </c>
      <c r="AB42" s="39" t="str">
        <f t="shared" si="38"/>
        <v>Theater Hrs</v>
      </c>
      <c r="AC42" s="39" t="str">
        <f t="shared" si="38"/>
        <v>Theater $</v>
      </c>
      <c r="AD42" s="39" t="str">
        <f t="shared" si="38"/>
        <v>Training &amp; Mtg Hrs</v>
      </c>
      <c r="AE42" s="39" t="str">
        <f t="shared" si="38"/>
        <v>Train &amp; Mtg $</v>
      </c>
      <c r="AF42" s="39" t="str">
        <f t="shared" si="38"/>
        <v>Total OT$</v>
      </c>
      <c r="AG42" s="39" t="str">
        <f t="shared" si="38"/>
        <v>Total Hrs</v>
      </c>
      <c r="AH42" s="39" t="str">
        <f t="shared" si="38"/>
        <v>Total Wages $</v>
      </c>
      <c r="AI42" s="39" t="str">
        <f t="shared" si="38"/>
        <v>% of F&amp;A</v>
      </c>
      <c r="AJ42" s="39" t="str">
        <f aca="true" t="shared" si="39" ref="AJ42:AW42">+AJ8</f>
        <v>FA SPMH FOH</v>
      </c>
      <c r="AK42" s="39" t="str">
        <f t="shared" si="39"/>
        <v>FA SPMH BOH</v>
      </c>
      <c r="AL42" s="144" t="str">
        <f t="shared" si="39"/>
        <v>FA SPMH Total</v>
      </c>
      <c r="AM42" s="39" t="str">
        <f t="shared" si="39"/>
        <v>Voids</v>
      </c>
      <c r="AN42" s="144" t="str">
        <f t="shared" si="39"/>
        <v>O/S</v>
      </c>
      <c r="AO42" s="39" t="str">
        <f t="shared" si="39"/>
        <v>Cust. Comps</v>
      </c>
      <c r="AP42" s="39" t="str">
        <f t="shared" si="39"/>
        <v>Empl. Comps</v>
      </c>
      <c r="AQ42" s="39" t="str">
        <f t="shared" si="39"/>
        <v>SE Comps</v>
      </c>
      <c r="AR42" s="39" t="str">
        <f t="shared" si="39"/>
        <v>% of F&amp;A</v>
      </c>
      <c r="AS42" s="144" t="str">
        <f t="shared" si="39"/>
        <v>Coupons</v>
      </c>
      <c r="AT42" s="39" t="str">
        <f t="shared" si="39"/>
        <v>GC Sales</v>
      </c>
      <c r="AU42" s="39" t="str">
        <f t="shared" si="39"/>
        <v>GC$ / Atten</v>
      </c>
      <c r="AV42" s="144" t="str">
        <f t="shared" si="39"/>
        <v>GC Redeem</v>
      </c>
      <c r="AW42" s="39" t="str">
        <f t="shared" si="39"/>
        <v>Ave. Srv. Time</v>
      </c>
      <c r="AX42" s="144" t="str">
        <f>+AX8</f>
        <v># Mgr Pages</v>
      </c>
    </row>
    <row r="43" spans="2:50" s="3" customFormat="1" ht="12.75">
      <c r="B43" s="227"/>
      <c r="C43" s="228"/>
      <c r="D43" s="146">
        <f>+D16+D24+D32+D40</f>
        <v>12340</v>
      </c>
      <c r="E43" s="146">
        <f>+E16+E24+E32+E40</f>
        <v>13000</v>
      </c>
      <c r="F43" s="146">
        <f>+F16+F24+F32+F40</f>
        <v>-660</v>
      </c>
      <c r="G43" s="25">
        <f>F43/E43</f>
        <v>-0.05076923076923077</v>
      </c>
      <c r="H43" s="146">
        <f>+H16+H24+H32+H40</f>
        <v>80000</v>
      </c>
      <c r="I43" s="189">
        <f>+H43/D43</f>
        <v>6.482982171799027</v>
      </c>
      <c r="J43" s="146">
        <f>+J16+J24+J32+J40</f>
        <v>50000</v>
      </c>
      <c r="K43" s="146">
        <f>+K16+K24+K32+K40</f>
        <v>40000</v>
      </c>
      <c r="L43" s="146">
        <f>+L16+L24+L32+L40</f>
        <v>2000</v>
      </c>
      <c r="M43" s="146">
        <f>+M16+M24+M32+M40</f>
        <v>8000</v>
      </c>
      <c r="N43" s="146">
        <f>+N16+N24+N32+N40</f>
        <v>100000</v>
      </c>
      <c r="O43" s="214">
        <f>(+J43+K43)/D43</f>
        <v>7.293354943273906</v>
      </c>
      <c r="P43" s="214">
        <f>(L43+M43)/D43</f>
        <v>0.8103727714748784</v>
      </c>
      <c r="Q43" s="214">
        <f>N43/D43</f>
        <v>8.103727714748784</v>
      </c>
      <c r="R43" s="146">
        <f aca="true" t="shared" si="40" ref="R43:AH43">+R16+R24+R32+R40</f>
        <v>3500</v>
      </c>
      <c r="S43" s="145">
        <f t="shared" si="40"/>
        <v>183500</v>
      </c>
      <c r="T43" s="146">
        <f t="shared" si="40"/>
        <v>500</v>
      </c>
      <c r="U43" s="146">
        <f t="shared" si="40"/>
        <v>4000</v>
      </c>
      <c r="V43" s="146">
        <f t="shared" si="40"/>
        <v>1300</v>
      </c>
      <c r="W43" s="146">
        <f t="shared" si="40"/>
        <v>11700</v>
      </c>
      <c r="X43" s="146">
        <f t="shared" si="40"/>
        <v>2000</v>
      </c>
      <c r="Y43" s="146">
        <f t="shared" si="40"/>
        <v>13000</v>
      </c>
      <c r="Z43" s="146">
        <f t="shared" si="40"/>
        <v>2600</v>
      </c>
      <c r="AA43" s="146">
        <f t="shared" si="40"/>
        <v>23400</v>
      </c>
      <c r="AB43" s="146">
        <f t="shared" si="40"/>
        <v>300</v>
      </c>
      <c r="AC43" s="146">
        <f t="shared" si="40"/>
        <v>2400</v>
      </c>
      <c r="AD43" s="146">
        <f t="shared" si="40"/>
        <v>80</v>
      </c>
      <c r="AE43" s="146">
        <f t="shared" si="40"/>
        <v>960</v>
      </c>
      <c r="AF43" s="146">
        <f t="shared" si="40"/>
        <v>30</v>
      </c>
      <c r="AG43" s="146">
        <f t="shared" si="40"/>
        <v>6780</v>
      </c>
      <c r="AH43" s="146">
        <f t="shared" si="40"/>
        <v>55460</v>
      </c>
      <c r="AI43" s="197">
        <f>AH43/N43</f>
        <v>0.5546</v>
      </c>
      <c r="AJ43" s="201">
        <f>+$N43/(+T43+X43)</f>
        <v>40</v>
      </c>
      <c r="AK43" s="201">
        <f>+$N43/(+V43+Z43)</f>
        <v>25.641025641025642</v>
      </c>
      <c r="AL43" s="229">
        <f>+N43/AG43</f>
        <v>14.749262536873156</v>
      </c>
      <c r="AM43" s="146">
        <f>+AM16+AM24+AM32+AM40</f>
        <v>350</v>
      </c>
      <c r="AN43" s="145">
        <f>+AN16+AN24+AN32+AN40</f>
        <v>59.8</v>
      </c>
      <c r="AO43" s="146">
        <f>+AO16+AO24+AO32+AO40</f>
        <v>970</v>
      </c>
      <c r="AP43" s="146">
        <f>+AP16+AP24+AP32+AP40</f>
        <v>1760</v>
      </c>
      <c r="AQ43" s="146">
        <f>+AQ16+AQ24+AQ32+AQ40</f>
        <v>570</v>
      </c>
      <c r="AR43" s="198">
        <f>(+AO43+AP43+AQ43)/N43</f>
        <v>0.033</v>
      </c>
      <c r="AS43" s="145">
        <f>+AS16+AS24+AS32+AS40</f>
        <v>2300</v>
      </c>
      <c r="AT43" s="146">
        <f>+AT16+AT24+AT32+AT40</f>
        <v>5400</v>
      </c>
      <c r="AU43" s="207">
        <f>AT43/D43</f>
        <v>0.4376012965964344</v>
      </c>
      <c r="AV43" s="145">
        <f>+AV16+AV24+AV32+AV40</f>
        <v>3800</v>
      </c>
      <c r="AW43" s="156">
        <v>12.4</v>
      </c>
      <c r="AX43" s="145">
        <f>+AX16+AX24+AX32+AX40</f>
        <v>50</v>
      </c>
    </row>
  </sheetData>
  <mergeCells count="1">
    <mergeCell ref="AH4:AJ4"/>
  </mergeCells>
  <printOptions/>
  <pageMargins left="0.5" right="0.5" top="0.5" bottom="0.25" header="0.5" footer="0.5"/>
  <pageSetup fitToWidth="2" fitToHeight="1" horizontalDpi="600" verticalDpi="600" orientation="landscape" paperSize="5" scale="78" r:id="rId1"/>
  <colBreaks count="2" manualBreakCount="2">
    <brk id="18" min="3" max="43" man="1"/>
    <brk id="27" min="3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0"/>
  <sheetViews>
    <sheetView showGridLines="0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8.57421875" style="0" customWidth="1"/>
    <col min="2" max="2" width="4.421875" style="5" customWidth="1"/>
    <col min="3" max="3" width="2.8515625" style="5" bestFit="1" customWidth="1"/>
    <col min="4" max="4" width="4.57421875" style="18" bestFit="1" customWidth="1"/>
    <col min="5" max="6" width="12.7109375" style="18" customWidth="1"/>
    <col min="7" max="7" width="7.7109375" style="0" customWidth="1"/>
    <col min="8" max="8" width="8.7109375" style="0" customWidth="1"/>
    <col min="9" max="10" width="11.7109375" style="0" customWidth="1"/>
    <col min="11" max="12" width="8.7109375" style="0" customWidth="1"/>
    <col min="13" max="13" width="9.00390625" style="0" customWidth="1"/>
    <col min="14" max="14" width="8.7109375" style="0" customWidth="1"/>
    <col min="15" max="15" width="6.7109375" style="0" bestFit="1" customWidth="1"/>
    <col min="16" max="16" width="5.7109375" style="0" customWidth="1"/>
    <col min="17" max="17" width="9.28125" style="0" customWidth="1"/>
    <col min="18" max="18" width="6.8515625" style="0" bestFit="1" customWidth="1"/>
    <col min="20" max="21" width="8.57421875" style="0" bestFit="1" customWidth="1"/>
  </cols>
  <sheetData>
    <row r="1" spans="1:43" ht="12.75">
      <c r="A1" s="158" t="s">
        <v>92</v>
      </c>
      <c r="B1" s="177"/>
      <c r="C1" s="177"/>
      <c r="D1" s="177"/>
      <c r="E1" s="233"/>
      <c r="F1" s="177"/>
      <c r="G1" s="177"/>
      <c r="H1" s="177"/>
      <c r="I1" s="177"/>
      <c r="J1" s="234"/>
      <c r="K1" s="177"/>
      <c r="L1" s="177"/>
      <c r="M1" s="234"/>
      <c r="N1" s="234"/>
      <c r="O1" s="177"/>
      <c r="P1" s="177"/>
      <c r="Q1" s="177"/>
      <c r="R1" s="177"/>
      <c r="S1" s="177"/>
      <c r="T1" s="177"/>
      <c r="U1" s="177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4"/>
      <c r="AP1" s="4"/>
      <c r="AQ1" s="4"/>
    </row>
    <row r="2" spans="1:21" ht="12.75">
      <c r="A2" s="158" t="s">
        <v>113</v>
      </c>
      <c r="B2" s="178"/>
      <c r="C2" s="178"/>
      <c r="D2" s="177"/>
      <c r="E2" s="179" t="s">
        <v>115</v>
      </c>
      <c r="F2" s="179" t="s">
        <v>115</v>
      </c>
      <c r="G2" s="177" t="s">
        <v>116</v>
      </c>
      <c r="H2" s="179" t="s">
        <v>115</v>
      </c>
      <c r="I2" s="179" t="s">
        <v>115</v>
      </c>
      <c r="J2" s="179" t="s">
        <v>115</v>
      </c>
      <c r="K2" s="177" t="s">
        <v>116</v>
      </c>
      <c r="L2" s="177" t="s">
        <v>116</v>
      </c>
      <c r="M2" s="179" t="s">
        <v>115</v>
      </c>
      <c r="N2" s="179" t="s">
        <v>115</v>
      </c>
      <c r="O2" s="177" t="s">
        <v>116</v>
      </c>
      <c r="P2" s="179" t="s">
        <v>115</v>
      </c>
      <c r="Q2" s="179" t="s">
        <v>115</v>
      </c>
      <c r="R2" s="179" t="s">
        <v>115</v>
      </c>
      <c r="S2" s="179" t="s">
        <v>115</v>
      </c>
      <c r="T2" s="179" t="s">
        <v>115</v>
      </c>
      <c r="U2" s="179" t="s">
        <v>115</v>
      </c>
    </row>
    <row r="3" spans="1:43" ht="13.5" thickBot="1">
      <c r="A3" s="159" t="s">
        <v>114</v>
      </c>
      <c r="B3" s="181"/>
      <c r="C3" s="181"/>
      <c r="D3" s="181"/>
      <c r="E3" s="181">
        <v>2</v>
      </c>
      <c r="F3" s="181">
        <v>2</v>
      </c>
      <c r="G3" s="181">
        <v>2</v>
      </c>
      <c r="H3" s="181">
        <v>2</v>
      </c>
      <c r="I3" s="181">
        <v>2</v>
      </c>
      <c r="J3" s="181">
        <v>2</v>
      </c>
      <c r="K3" s="181">
        <v>2</v>
      </c>
      <c r="L3" s="181">
        <v>2</v>
      </c>
      <c r="M3" s="181">
        <v>2</v>
      </c>
      <c r="N3" s="181">
        <v>2</v>
      </c>
      <c r="O3" s="181">
        <v>2</v>
      </c>
      <c r="P3" s="181">
        <v>1</v>
      </c>
      <c r="Q3" s="181">
        <v>2</v>
      </c>
      <c r="R3" s="181">
        <v>2</v>
      </c>
      <c r="S3" s="181">
        <v>2</v>
      </c>
      <c r="T3" s="181">
        <v>2</v>
      </c>
      <c r="U3" s="181">
        <v>2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4"/>
      <c r="AP3" s="4"/>
      <c r="AQ3" s="4"/>
    </row>
    <row r="4" spans="2:21" ht="23.25">
      <c r="B4" s="9" t="str">
        <f>+'Design Document'!C3</f>
        <v>&lt;Customer Name&gt;</v>
      </c>
      <c r="C4" s="9"/>
      <c r="H4" s="5"/>
      <c r="I4" s="4"/>
      <c r="J4" s="4"/>
      <c r="K4" s="4"/>
      <c r="L4" s="4"/>
      <c r="S4" s="22"/>
      <c r="T4" s="22"/>
      <c r="U4" s="60"/>
    </row>
    <row r="5" spans="2:12" ht="15.75">
      <c r="B5" s="40" t="s">
        <v>90</v>
      </c>
      <c r="C5" s="40"/>
      <c r="H5" s="5"/>
      <c r="I5" s="92"/>
      <c r="J5" s="4"/>
      <c r="K5" s="4"/>
      <c r="L5" s="92"/>
    </row>
    <row r="6" spans="2:12" ht="15.75">
      <c r="B6" s="40"/>
      <c r="C6" s="40"/>
      <c r="H6" s="5"/>
      <c r="I6" s="4"/>
      <c r="J6" s="4"/>
      <c r="K6" s="4"/>
      <c r="L6" s="4"/>
    </row>
    <row r="7" spans="2:21" ht="12.75">
      <c r="B7" s="236">
        <v>38418</v>
      </c>
      <c r="C7" s="237"/>
      <c r="D7" s="237"/>
      <c r="E7" s="237"/>
      <c r="F7" s="23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s="47" customFormat="1" ht="34.5" thickBot="1">
      <c r="B8" s="26" t="s">
        <v>38</v>
      </c>
      <c r="C8" s="26" t="s">
        <v>51</v>
      </c>
      <c r="D8" s="26" t="s">
        <v>39</v>
      </c>
      <c r="E8" s="26" t="s">
        <v>3</v>
      </c>
      <c r="F8" s="26" t="s">
        <v>21</v>
      </c>
      <c r="G8" s="46" t="s">
        <v>37</v>
      </c>
      <c r="H8" s="26" t="s">
        <v>7</v>
      </c>
      <c r="I8" s="44" t="s">
        <v>16</v>
      </c>
      <c r="J8" s="44" t="s">
        <v>41</v>
      </c>
      <c r="K8" s="26" t="s">
        <v>42</v>
      </c>
      <c r="L8" s="26" t="s">
        <v>40</v>
      </c>
      <c r="M8" s="45" t="s">
        <v>43</v>
      </c>
      <c r="N8" s="45" t="s">
        <v>50</v>
      </c>
      <c r="O8" s="26" t="s">
        <v>23</v>
      </c>
      <c r="P8" s="26" t="s">
        <v>18</v>
      </c>
      <c r="Q8" s="26" t="s">
        <v>44</v>
      </c>
      <c r="R8" s="26" t="s">
        <v>45</v>
      </c>
      <c r="S8" s="26" t="s">
        <v>46</v>
      </c>
      <c r="T8" s="26" t="s">
        <v>4</v>
      </c>
      <c r="U8" s="26" t="s">
        <v>14</v>
      </c>
    </row>
    <row r="9" spans="2:21" ht="12.75">
      <c r="B9" s="48">
        <v>1</v>
      </c>
      <c r="C9" s="48" t="s">
        <v>47</v>
      </c>
      <c r="D9" s="48">
        <f>RANK(E9,(E9:E22,E24:E26))</f>
        <v>11</v>
      </c>
      <c r="E9" s="49">
        <v>11616.22</v>
      </c>
      <c r="F9" s="50">
        <v>8961.79</v>
      </c>
      <c r="G9" s="51">
        <f aca="true" t="shared" si="0" ref="G9:G19">IF(F9=" "," ",((E9-F9)/F9))</f>
        <v>0.29619417549395805</v>
      </c>
      <c r="H9" s="50">
        <v>-34.07</v>
      </c>
      <c r="I9" s="56">
        <v>308</v>
      </c>
      <c r="J9" s="56">
        <v>1232.02</v>
      </c>
      <c r="K9" s="61">
        <f aca="true" t="shared" si="1" ref="K9:K27">IF(E9=" "," ",(J9/E9))</f>
        <v>0.10606031910552659</v>
      </c>
      <c r="L9" s="61">
        <f>(+I9+J9)/E9</f>
        <v>0.132574968449289</v>
      </c>
      <c r="M9" s="52">
        <v>222.38</v>
      </c>
      <c r="N9" s="52">
        <v>-40.62</v>
      </c>
      <c r="O9" s="53">
        <v>0.3867</v>
      </c>
      <c r="P9" s="54">
        <v>60</v>
      </c>
      <c r="Q9" s="75">
        <v>9.92</v>
      </c>
      <c r="R9" s="55">
        <v>8.04</v>
      </c>
      <c r="S9" s="55">
        <v>7.45</v>
      </c>
      <c r="T9" s="55">
        <v>5.98</v>
      </c>
      <c r="U9" s="55">
        <v>0</v>
      </c>
    </row>
    <row r="10" spans="2:21" ht="12.75">
      <c r="B10" s="48">
        <v>2</v>
      </c>
      <c r="C10" s="48" t="s">
        <v>47</v>
      </c>
      <c r="D10" s="48">
        <f>RANK(E10,(E9:E22,E24:E26))</f>
        <v>8</v>
      </c>
      <c r="E10" s="50">
        <v>12412.05</v>
      </c>
      <c r="F10" s="50">
        <v>9294.16</v>
      </c>
      <c r="G10" s="51">
        <f t="shared" si="0"/>
        <v>0.3354676485018549</v>
      </c>
      <c r="H10" s="50">
        <v>16.13</v>
      </c>
      <c r="I10" s="56">
        <v>308</v>
      </c>
      <c r="J10" s="56">
        <v>1466.13</v>
      </c>
      <c r="K10" s="61">
        <f t="shared" si="1"/>
        <v>0.11812150289436477</v>
      </c>
      <c r="L10" s="61">
        <f aca="true" t="shared" si="2" ref="L10:L27">(+I10+J10)/E10</f>
        <v>0.14293609838825982</v>
      </c>
      <c r="M10" s="52">
        <v>265.82</v>
      </c>
      <c r="N10" s="52">
        <v>-5.18</v>
      </c>
      <c r="O10" s="53">
        <v>0.4577</v>
      </c>
      <c r="P10" s="54">
        <v>54</v>
      </c>
      <c r="Q10" s="75">
        <v>114.14</v>
      </c>
      <c r="R10" s="55">
        <v>8.33</v>
      </c>
      <c r="S10" s="55">
        <v>8.38</v>
      </c>
      <c r="T10" s="55">
        <v>6.59</v>
      </c>
      <c r="U10" s="55">
        <v>0</v>
      </c>
    </row>
    <row r="11" spans="2:21" ht="12.75">
      <c r="B11" s="48">
        <v>5</v>
      </c>
      <c r="C11" s="48" t="s">
        <v>47</v>
      </c>
      <c r="D11" s="48">
        <f>RANK(E11,(E9:E22,E24:E26))</f>
        <v>17</v>
      </c>
      <c r="E11" s="50">
        <v>7866.51</v>
      </c>
      <c r="F11" s="50">
        <v>5879.23</v>
      </c>
      <c r="G11" s="51">
        <f t="shared" si="0"/>
        <v>0.33801705325357245</v>
      </c>
      <c r="H11" s="50">
        <v>1.58</v>
      </c>
      <c r="I11" s="56">
        <v>308</v>
      </c>
      <c r="J11" s="56">
        <v>910.2</v>
      </c>
      <c r="K11" s="61">
        <f t="shared" si="1"/>
        <v>0.11570569413882395</v>
      </c>
      <c r="L11" s="61">
        <f t="shared" si="2"/>
        <v>0.1548590162600696</v>
      </c>
      <c r="M11" s="52">
        <v>189.8</v>
      </c>
      <c r="N11" s="52">
        <v>-29.2</v>
      </c>
      <c r="O11" s="53">
        <v>0.4613</v>
      </c>
      <c r="P11" s="54">
        <v>61</v>
      </c>
      <c r="Q11" s="75">
        <v>203.18</v>
      </c>
      <c r="R11" s="55">
        <v>7.83</v>
      </c>
      <c r="S11" s="55">
        <v>7.52</v>
      </c>
      <c r="T11" s="55">
        <v>18.43</v>
      </c>
      <c r="U11" s="55">
        <v>0</v>
      </c>
    </row>
    <row r="12" spans="2:21" ht="12.75">
      <c r="B12" s="48">
        <v>7</v>
      </c>
      <c r="C12" s="48" t="s">
        <v>47</v>
      </c>
      <c r="D12" s="48">
        <f>RANK(E12,(E9:E22,E24:E26))</f>
        <v>13</v>
      </c>
      <c r="E12" s="50">
        <v>9013.52</v>
      </c>
      <c r="F12" s="50">
        <v>7365.76</v>
      </c>
      <c r="G12" s="51">
        <f t="shared" si="0"/>
        <v>0.22370536102180905</v>
      </c>
      <c r="H12" s="50">
        <v>-2.33</v>
      </c>
      <c r="I12" s="56">
        <v>308</v>
      </c>
      <c r="J12" s="56">
        <v>1353.31</v>
      </c>
      <c r="K12" s="61">
        <f t="shared" si="1"/>
        <v>0.15014223078220273</v>
      </c>
      <c r="L12" s="61">
        <f t="shared" si="2"/>
        <v>0.18431312073418596</v>
      </c>
      <c r="M12" s="52">
        <v>233.45</v>
      </c>
      <c r="N12" s="52">
        <v>-5.55</v>
      </c>
      <c r="O12" s="53">
        <v>0.4796</v>
      </c>
      <c r="P12" s="54">
        <v>56</v>
      </c>
      <c r="Q12" s="75">
        <v>0</v>
      </c>
      <c r="R12" s="55">
        <v>7.42</v>
      </c>
      <c r="S12" s="55">
        <v>7.03</v>
      </c>
      <c r="T12" s="55">
        <v>0</v>
      </c>
      <c r="U12" s="55">
        <v>0</v>
      </c>
    </row>
    <row r="13" spans="2:21" ht="12.75">
      <c r="B13" s="48">
        <v>8</v>
      </c>
      <c r="C13" s="48" t="s">
        <v>47</v>
      </c>
      <c r="D13" s="48">
        <f>RANK(E13,(E9:E22,E24:E26))</f>
        <v>2</v>
      </c>
      <c r="E13" s="50">
        <v>14324.27</v>
      </c>
      <c r="F13" s="56">
        <v>10861.23</v>
      </c>
      <c r="G13" s="51">
        <f t="shared" si="0"/>
        <v>0.3188441824728876</v>
      </c>
      <c r="H13" s="50">
        <v>43.65</v>
      </c>
      <c r="I13" s="56">
        <v>308</v>
      </c>
      <c r="J13" s="56">
        <v>1603.57</v>
      </c>
      <c r="K13" s="61">
        <f t="shared" si="1"/>
        <v>0.1119477641792566</v>
      </c>
      <c r="L13" s="61">
        <f t="shared" si="2"/>
        <v>0.1334497325169101</v>
      </c>
      <c r="M13" s="52">
        <v>277.1</v>
      </c>
      <c r="N13" s="52">
        <v>-8.9</v>
      </c>
      <c r="O13" s="53">
        <v>0.3879</v>
      </c>
      <c r="P13" s="54">
        <v>57</v>
      </c>
      <c r="Q13" s="75">
        <v>26.39</v>
      </c>
      <c r="R13" s="55">
        <v>8.12</v>
      </c>
      <c r="S13" s="55">
        <v>8.02</v>
      </c>
      <c r="T13" s="55">
        <v>27.4</v>
      </c>
      <c r="U13" s="55">
        <v>0</v>
      </c>
    </row>
    <row r="14" spans="2:21" ht="12.75">
      <c r="B14" s="48">
        <v>9</v>
      </c>
      <c r="C14" s="48" t="s">
        <v>47</v>
      </c>
      <c r="D14" s="48">
        <f>RANK(E14,(E9:E22,E24:E26))</f>
        <v>10</v>
      </c>
      <c r="E14" s="50">
        <v>11619.61</v>
      </c>
      <c r="F14" s="50">
        <v>9983.98</v>
      </c>
      <c r="G14" s="51">
        <f t="shared" si="0"/>
        <v>0.1638254483682861</v>
      </c>
      <c r="H14" s="50">
        <v>0.42</v>
      </c>
      <c r="I14" s="56">
        <v>308</v>
      </c>
      <c r="J14" s="56">
        <v>1355.06</v>
      </c>
      <c r="K14" s="61">
        <f t="shared" si="1"/>
        <v>0.1166183718730663</v>
      </c>
      <c r="L14" s="61">
        <f t="shared" si="2"/>
        <v>0.14312528561629864</v>
      </c>
      <c r="M14" s="52">
        <v>214.82</v>
      </c>
      <c r="N14" s="52">
        <v>-48.18</v>
      </c>
      <c r="O14" s="53">
        <v>0.376</v>
      </c>
      <c r="P14" s="54">
        <v>56</v>
      </c>
      <c r="Q14" s="75">
        <v>1.93</v>
      </c>
      <c r="R14" s="55">
        <v>8.47</v>
      </c>
      <c r="S14" s="55">
        <v>8.05</v>
      </c>
      <c r="T14" s="55">
        <v>28.95</v>
      </c>
      <c r="U14" s="55">
        <v>0</v>
      </c>
    </row>
    <row r="15" spans="2:21" ht="12.75">
      <c r="B15" s="48">
        <v>10</v>
      </c>
      <c r="C15" s="48" t="s">
        <v>47</v>
      </c>
      <c r="D15" s="48">
        <f>RANK(E15,(E9:E22,E24:E26))</f>
        <v>12</v>
      </c>
      <c r="E15" s="50">
        <v>10825.22</v>
      </c>
      <c r="F15" s="50">
        <v>9376</v>
      </c>
      <c r="G15" s="51">
        <f t="shared" si="0"/>
        <v>0.15456697952218423</v>
      </c>
      <c r="H15" s="50">
        <v>77.05</v>
      </c>
      <c r="I15" s="56">
        <v>308</v>
      </c>
      <c r="J15" s="56">
        <v>1497</v>
      </c>
      <c r="K15" s="61">
        <f t="shared" si="1"/>
        <v>0.13828818259582715</v>
      </c>
      <c r="L15" s="61">
        <f t="shared" si="2"/>
        <v>0.1667402602441336</v>
      </c>
      <c r="M15" s="52">
        <v>259.26</v>
      </c>
      <c r="N15" s="52">
        <v>3.26</v>
      </c>
      <c r="O15" s="53">
        <v>0.4077</v>
      </c>
      <c r="P15" s="54">
        <v>59</v>
      </c>
      <c r="Q15" s="75">
        <v>59.67</v>
      </c>
      <c r="R15" s="55">
        <v>8.18</v>
      </c>
      <c r="S15" s="55">
        <v>7.95</v>
      </c>
      <c r="T15" s="55">
        <v>0</v>
      </c>
      <c r="U15" s="55">
        <v>0</v>
      </c>
    </row>
    <row r="16" spans="2:21" ht="12.75">
      <c r="B16" s="48">
        <v>11</v>
      </c>
      <c r="C16" s="48" t="s">
        <v>47</v>
      </c>
      <c r="D16" s="48">
        <f>RANK(E16,(E9:E22,E24:E26))</f>
        <v>14</v>
      </c>
      <c r="E16" s="50">
        <v>8778.33</v>
      </c>
      <c r="F16" s="50">
        <v>8142</v>
      </c>
      <c r="G16" s="51">
        <f t="shared" si="0"/>
        <v>0.07815401621223286</v>
      </c>
      <c r="H16" s="50">
        <v>2.74</v>
      </c>
      <c r="I16" s="56">
        <v>308</v>
      </c>
      <c r="J16" s="56">
        <v>1483.73</v>
      </c>
      <c r="K16" s="61">
        <f t="shared" si="1"/>
        <v>0.16902189824260425</v>
      </c>
      <c r="L16" s="61">
        <f t="shared" si="2"/>
        <v>0.20410829850324608</v>
      </c>
      <c r="M16" s="52">
        <v>227.54</v>
      </c>
      <c r="N16" s="52">
        <v>-2.46</v>
      </c>
      <c r="O16" s="53">
        <v>0.4024</v>
      </c>
      <c r="P16" s="54">
        <v>50</v>
      </c>
      <c r="Q16" s="75">
        <v>40.32</v>
      </c>
      <c r="R16" s="55">
        <v>8.96</v>
      </c>
      <c r="S16" s="55">
        <v>8.49</v>
      </c>
      <c r="T16" s="55">
        <v>23.62</v>
      </c>
      <c r="U16" s="55">
        <v>0</v>
      </c>
    </row>
    <row r="17" spans="2:21" ht="12.75">
      <c r="B17" s="48">
        <v>12</v>
      </c>
      <c r="C17" s="48" t="s">
        <v>47</v>
      </c>
      <c r="D17" s="48">
        <f>RANK(E17,(E9:E22,E24:E26))</f>
        <v>9</v>
      </c>
      <c r="E17" s="50">
        <v>12222.48</v>
      </c>
      <c r="F17" s="50">
        <v>9644.15</v>
      </c>
      <c r="G17" s="51">
        <f>IF(F17=" "," ",((E17-F17)/F17))</f>
        <v>0.26734652613242227</v>
      </c>
      <c r="H17" s="50">
        <v>-6.53</v>
      </c>
      <c r="I17" s="56">
        <v>308</v>
      </c>
      <c r="J17" s="56">
        <v>1595.49</v>
      </c>
      <c r="K17" s="61">
        <f t="shared" si="1"/>
        <v>0.1305373377579673</v>
      </c>
      <c r="L17" s="61">
        <f t="shared" si="2"/>
        <v>0.15573680627826758</v>
      </c>
      <c r="M17" s="52">
        <v>239.44</v>
      </c>
      <c r="N17" s="52">
        <v>-29.56</v>
      </c>
      <c r="O17" s="53">
        <v>0.4089</v>
      </c>
      <c r="P17" s="54">
        <v>59</v>
      </c>
      <c r="Q17" s="75">
        <v>12.3</v>
      </c>
      <c r="R17" s="55">
        <v>8.1</v>
      </c>
      <c r="S17" s="55">
        <v>7.92</v>
      </c>
      <c r="T17" s="55">
        <v>32.21</v>
      </c>
      <c r="U17" s="55">
        <v>103.23</v>
      </c>
    </row>
    <row r="18" spans="2:21" ht="12.75">
      <c r="B18" s="48">
        <v>15</v>
      </c>
      <c r="C18" s="48" t="s">
        <v>47</v>
      </c>
      <c r="D18" s="48">
        <f>RANK(E18,(E9:E22,E24:E26))</f>
        <v>1</v>
      </c>
      <c r="E18" s="50">
        <v>14948.14</v>
      </c>
      <c r="F18" s="56">
        <v>13190.55</v>
      </c>
      <c r="G18" s="51">
        <f t="shared" si="0"/>
        <v>0.1332461497056605</v>
      </c>
      <c r="H18" s="50">
        <v>-2.17</v>
      </c>
      <c r="I18" s="56">
        <v>308</v>
      </c>
      <c r="J18" s="56">
        <v>1972.13</v>
      </c>
      <c r="K18" s="61">
        <f t="shared" si="1"/>
        <v>0.1319314643828597</v>
      </c>
      <c r="L18" s="61">
        <f t="shared" si="2"/>
        <v>0.15253603458356693</v>
      </c>
      <c r="M18" s="57">
        <v>302.4</v>
      </c>
      <c r="N18" s="52">
        <v>-0.35</v>
      </c>
      <c r="O18" s="53">
        <v>0.3186</v>
      </c>
      <c r="P18" s="54">
        <v>62</v>
      </c>
      <c r="Q18" s="75">
        <v>123.19</v>
      </c>
      <c r="R18" s="55">
        <v>7.09</v>
      </c>
      <c r="S18" s="55">
        <v>6.94</v>
      </c>
      <c r="T18" s="55">
        <v>23.53</v>
      </c>
      <c r="U18" s="55">
        <v>0</v>
      </c>
    </row>
    <row r="19" spans="2:21" ht="12.75">
      <c r="B19" s="48">
        <v>16</v>
      </c>
      <c r="C19" s="48" t="s">
        <v>47</v>
      </c>
      <c r="D19" s="48">
        <f>RANK(E19,(E9:E22,E24:E26))</f>
        <v>4</v>
      </c>
      <c r="E19" s="50">
        <v>13697.66</v>
      </c>
      <c r="F19" s="56">
        <v>10590.49</v>
      </c>
      <c r="G19" s="51">
        <f t="shared" si="0"/>
        <v>0.29339246814831044</v>
      </c>
      <c r="H19" s="50">
        <v>-1.83</v>
      </c>
      <c r="I19" s="56">
        <v>308</v>
      </c>
      <c r="J19" s="56">
        <v>1776.14</v>
      </c>
      <c r="K19" s="61">
        <f t="shared" si="1"/>
        <v>0.1296674030454837</v>
      </c>
      <c r="L19" s="61">
        <f t="shared" si="2"/>
        <v>0.15215299547513958</v>
      </c>
      <c r="M19" s="52">
        <v>274.49</v>
      </c>
      <c r="N19" s="52">
        <v>-0.51</v>
      </c>
      <c r="O19" s="53">
        <v>0.3211</v>
      </c>
      <c r="P19" s="54">
        <v>56</v>
      </c>
      <c r="Q19" s="75">
        <v>0</v>
      </c>
      <c r="R19" s="55">
        <v>8.75</v>
      </c>
      <c r="S19" s="55">
        <v>6.78</v>
      </c>
      <c r="T19" s="55">
        <v>13.07</v>
      </c>
      <c r="U19" s="55">
        <v>0</v>
      </c>
    </row>
    <row r="20" spans="2:21" ht="12.75">
      <c r="B20" s="48">
        <v>17</v>
      </c>
      <c r="C20" s="48" t="s">
        <v>47</v>
      </c>
      <c r="D20" s="48">
        <f>RANK(E20,(E9:E22,E24:E26))</f>
        <v>7</v>
      </c>
      <c r="E20" s="50">
        <v>12801.09</v>
      </c>
      <c r="F20" s="56">
        <v>12229.66</v>
      </c>
      <c r="G20" s="51">
        <f>IF(F20=" "," ",((E20-F20)/F20))</f>
        <v>0.046724929392967615</v>
      </c>
      <c r="H20" s="50">
        <v>-3.85</v>
      </c>
      <c r="I20" s="56">
        <v>308</v>
      </c>
      <c r="J20" s="56">
        <v>1588.56</v>
      </c>
      <c r="K20" s="61">
        <f t="shared" si="1"/>
        <v>0.12409568247703906</v>
      </c>
      <c r="L20" s="61">
        <f t="shared" si="2"/>
        <v>0.1481561335792499</v>
      </c>
      <c r="M20" s="58">
        <v>241.92</v>
      </c>
      <c r="N20" s="58">
        <v>-23.08</v>
      </c>
      <c r="O20" s="53">
        <v>0.3302</v>
      </c>
      <c r="P20" s="59">
        <v>57</v>
      </c>
      <c r="Q20" s="76">
        <v>0</v>
      </c>
      <c r="R20" s="50">
        <v>9.59</v>
      </c>
      <c r="S20" s="50">
        <v>8.99</v>
      </c>
      <c r="T20" s="50">
        <v>8.17</v>
      </c>
      <c r="U20" s="50">
        <v>0</v>
      </c>
    </row>
    <row r="21" spans="2:21" ht="12.75">
      <c r="B21" s="48">
        <v>18</v>
      </c>
      <c r="C21" s="48" t="s">
        <v>47</v>
      </c>
      <c r="D21" s="48">
        <f>RANK(E21,(E9:E22,E24:E26))</f>
        <v>6</v>
      </c>
      <c r="E21" s="50">
        <v>13333.76</v>
      </c>
      <c r="F21" s="56">
        <v>10885.26</v>
      </c>
      <c r="G21" s="51">
        <f>IF(F21=" "," ",((E21-F21)/F21))</f>
        <v>0.22493720866566347</v>
      </c>
      <c r="H21" s="50">
        <v>25.56</v>
      </c>
      <c r="I21" s="56">
        <v>308</v>
      </c>
      <c r="J21" s="56">
        <v>1550.25</v>
      </c>
      <c r="K21" s="61">
        <f t="shared" si="1"/>
        <v>0.11626502951905539</v>
      </c>
      <c r="L21" s="61">
        <f t="shared" si="2"/>
        <v>0.13936429034270903</v>
      </c>
      <c r="M21" s="58">
        <v>229.72</v>
      </c>
      <c r="N21" s="58">
        <v>-42.28</v>
      </c>
      <c r="O21" s="53">
        <v>0.3739</v>
      </c>
      <c r="P21" s="59">
        <v>51</v>
      </c>
      <c r="Q21" s="76">
        <v>0</v>
      </c>
      <c r="R21" s="50">
        <v>9.78</v>
      </c>
      <c r="S21" s="50">
        <v>9.64</v>
      </c>
      <c r="T21" s="50">
        <v>12.5</v>
      </c>
      <c r="U21" s="50">
        <v>0</v>
      </c>
    </row>
    <row r="22" spans="2:21" ht="12.75">
      <c r="B22" s="48">
        <v>19</v>
      </c>
      <c r="C22" s="48" t="s">
        <v>47</v>
      </c>
      <c r="D22" s="48">
        <f>RANK(E22,(E9:E22,E24:E26))</f>
        <v>3</v>
      </c>
      <c r="E22" s="50">
        <v>13960.14</v>
      </c>
      <c r="F22" s="56">
        <v>12283.8</v>
      </c>
      <c r="G22" s="51">
        <f>IF(F22=" "," ",((E22-F22)/F22))</f>
        <v>0.13646754261710548</v>
      </c>
      <c r="H22" s="50">
        <v>12.4</v>
      </c>
      <c r="I22" s="56">
        <v>308</v>
      </c>
      <c r="J22" s="56">
        <v>1791.13</v>
      </c>
      <c r="K22" s="61">
        <f t="shared" si="1"/>
        <v>0.12830315455289132</v>
      </c>
      <c r="L22" s="61">
        <f t="shared" si="2"/>
        <v>0.15036597054184273</v>
      </c>
      <c r="M22" s="58">
        <v>274.9</v>
      </c>
      <c r="N22" s="58">
        <v>-2.1</v>
      </c>
      <c r="O22" s="53">
        <v>0.3329</v>
      </c>
      <c r="P22" s="59">
        <v>47</v>
      </c>
      <c r="Q22" s="76">
        <v>68.76</v>
      </c>
      <c r="R22" s="50">
        <v>10.23</v>
      </c>
      <c r="S22" s="50">
        <v>9.54</v>
      </c>
      <c r="T22" s="50">
        <v>25.53</v>
      </c>
      <c r="U22" s="50">
        <v>0</v>
      </c>
    </row>
    <row r="23" spans="2:21" ht="12.75">
      <c r="B23" s="74" t="s">
        <v>49</v>
      </c>
      <c r="C23" s="66"/>
      <c r="D23" s="67"/>
      <c r="E23" s="68">
        <f>SUM(E9:E22)</f>
        <v>167419</v>
      </c>
      <c r="F23" s="68">
        <f>SUM(F9:F22)</f>
        <v>138688.06</v>
      </c>
      <c r="G23" s="69">
        <f>IF(F23=0," ",((E23-F23)/F23))</f>
        <v>0.2071623180827535</v>
      </c>
      <c r="H23" s="68">
        <f>SUM(H9:H22)</f>
        <v>128.75</v>
      </c>
      <c r="I23" s="68">
        <f>SUM(I9:I22)</f>
        <v>4312</v>
      </c>
      <c r="J23" s="68">
        <f>SUM(J9:J22)</f>
        <v>21174.72</v>
      </c>
      <c r="K23" s="69">
        <f t="shared" si="1"/>
        <v>0.1264774010118326</v>
      </c>
      <c r="L23" s="69">
        <f t="shared" si="2"/>
        <v>0.15223313960781035</v>
      </c>
      <c r="M23" s="70">
        <f>SUM(M9:M22)</f>
        <v>3453.04</v>
      </c>
      <c r="N23" s="71">
        <f>SUM(N9:N22)</f>
        <v>-234.70999999999998</v>
      </c>
      <c r="O23" s="69">
        <f>IF(E9=" "," ",AVERAGE(O9:O22))</f>
        <v>0.3889214285714286</v>
      </c>
      <c r="P23" s="72">
        <f>IF(E9=" "," ",AVERAGE(P9:P21,P22))</f>
        <v>56.07142857142857</v>
      </c>
      <c r="Q23" s="77">
        <f>SUM(Q9:Q22)</f>
        <v>659.8</v>
      </c>
      <c r="R23" s="73">
        <f>IF(E9=" "," ",AVERAGE(R9:R21,R22))</f>
        <v>8.492142857142857</v>
      </c>
      <c r="S23" s="73">
        <f>IF(F9=" "," ",AVERAGE(S9:S21,S22))</f>
        <v>8.049999999999999</v>
      </c>
      <c r="T23" s="68">
        <f>SUM(T9:T22)</f>
        <v>225.98</v>
      </c>
      <c r="U23" s="68">
        <f>SUM(U9:U22)</f>
        <v>103.23</v>
      </c>
    </row>
    <row r="24" spans="2:21" ht="12.75">
      <c r="B24" s="48">
        <v>21</v>
      </c>
      <c r="C24" s="48" t="s">
        <v>48</v>
      </c>
      <c r="D24" s="48">
        <f>RANK(E24,(E9:E22,E24:E26))</f>
        <v>5</v>
      </c>
      <c r="E24" s="50">
        <v>13428.85</v>
      </c>
      <c r="F24" s="56">
        <v>0</v>
      </c>
      <c r="G24" s="61">
        <v>0</v>
      </c>
      <c r="H24" s="50">
        <v>-10.1</v>
      </c>
      <c r="I24" s="56">
        <v>308</v>
      </c>
      <c r="J24" s="56">
        <v>1954.07</v>
      </c>
      <c r="K24" s="61">
        <f t="shared" si="1"/>
        <v>0.14551283244656094</v>
      </c>
      <c r="L24" s="61">
        <f t="shared" si="2"/>
        <v>0.16844852686566605</v>
      </c>
      <c r="M24" s="62">
        <v>327.14</v>
      </c>
      <c r="N24" s="63">
        <v>39.14</v>
      </c>
      <c r="O24" s="53">
        <v>0.2891</v>
      </c>
      <c r="P24" s="64">
        <v>65</v>
      </c>
      <c r="Q24" s="76">
        <v>332.84</v>
      </c>
      <c r="R24" s="65">
        <v>10.07</v>
      </c>
      <c r="S24" s="65">
        <v>8.63</v>
      </c>
      <c r="T24" s="50">
        <v>56.86</v>
      </c>
      <c r="U24" s="50">
        <v>0</v>
      </c>
    </row>
    <row r="25" spans="2:21" ht="12.75">
      <c r="B25" s="48">
        <v>22</v>
      </c>
      <c r="C25" s="48" t="s">
        <v>48</v>
      </c>
      <c r="D25" s="48">
        <f>RANK(E25,(E9:E22,E24:E26))</f>
        <v>15</v>
      </c>
      <c r="E25" s="50">
        <v>8179.37</v>
      </c>
      <c r="F25" s="56">
        <v>0</v>
      </c>
      <c r="G25" s="61">
        <v>0</v>
      </c>
      <c r="H25" s="50">
        <v>-26.44</v>
      </c>
      <c r="I25" s="56">
        <v>308</v>
      </c>
      <c r="J25" s="56">
        <v>1202.58</v>
      </c>
      <c r="K25" s="61">
        <f t="shared" si="1"/>
        <v>0.1470259934444829</v>
      </c>
      <c r="L25" s="61">
        <f t="shared" si="2"/>
        <v>0.1846817053147125</v>
      </c>
      <c r="M25" s="62">
        <v>191.63</v>
      </c>
      <c r="N25" s="63">
        <v>-30.37</v>
      </c>
      <c r="O25" s="53">
        <v>0.3686</v>
      </c>
      <c r="P25" s="64">
        <v>60</v>
      </c>
      <c r="Q25" s="76">
        <v>0</v>
      </c>
      <c r="R25" s="65">
        <v>8.54</v>
      </c>
      <c r="S25" s="65">
        <v>9.25</v>
      </c>
      <c r="T25" s="50">
        <v>55.93</v>
      </c>
      <c r="U25" s="50">
        <v>0</v>
      </c>
    </row>
    <row r="26" spans="2:21" ht="12.75">
      <c r="B26" s="48">
        <v>23</v>
      </c>
      <c r="C26" s="48" t="s">
        <v>48</v>
      </c>
      <c r="D26" s="48">
        <f>RANK(E26,(E9:E22,E24:E26))</f>
        <v>16</v>
      </c>
      <c r="E26" s="50">
        <v>8129.01</v>
      </c>
      <c r="F26" s="56">
        <v>0</v>
      </c>
      <c r="G26" s="61">
        <v>0</v>
      </c>
      <c r="H26" s="50">
        <v>-36.73</v>
      </c>
      <c r="I26" s="56">
        <v>308</v>
      </c>
      <c r="J26" s="56">
        <v>1166.79</v>
      </c>
      <c r="K26" s="61">
        <f t="shared" si="1"/>
        <v>0.14353408348618096</v>
      </c>
      <c r="L26" s="61">
        <f t="shared" si="2"/>
        <v>0.18142307611874015</v>
      </c>
      <c r="M26" s="62">
        <v>216</v>
      </c>
      <c r="N26" s="63">
        <v>-32.62</v>
      </c>
      <c r="O26" s="53">
        <v>0.3195</v>
      </c>
      <c r="P26" s="64">
        <v>68</v>
      </c>
      <c r="Q26" s="76">
        <v>0</v>
      </c>
      <c r="R26" s="65">
        <v>10.34</v>
      </c>
      <c r="S26" s="65">
        <v>9.31</v>
      </c>
      <c r="T26" s="50">
        <v>3.22</v>
      </c>
      <c r="U26" s="50">
        <v>7.88</v>
      </c>
    </row>
    <row r="27" spans="2:21" ht="12.75">
      <c r="B27" s="66" t="s">
        <v>32</v>
      </c>
      <c r="C27" s="66"/>
      <c r="D27" s="67"/>
      <c r="E27" s="68">
        <f>SUM(E23:E26)</f>
        <v>197156.23</v>
      </c>
      <c r="F27" s="68">
        <f>SUM(F23:F26)</f>
        <v>138688.06</v>
      </c>
      <c r="G27" s="69">
        <f>IF(F27=0," ",((E27-F27)/F27))</f>
        <v>0.4215804157906601</v>
      </c>
      <c r="H27" s="68">
        <f>SUM(H23:H26)</f>
        <v>55.48000000000001</v>
      </c>
      <c r="I27" s="68">
        <f>SUM(I23:I26)</f>
        <v>5236</v>
      </c>
      <c r="J27" s="68">
        <f>SUM(J23:J26)</f>
        <v>25498.160000000003</v>
      </c>
      <c r="K27" s="69">
        <f t="shared" si="1"/>
        <v>0.12932971988762415</v>
      </c>
      <c r="L27" s="69">
        <f t="shared" si="2"/>
        <v>0.15588733868567076</v>
      </c>
      <c r="M27" s="70">
        <f>SUM(M23:M26)</f>
        <v>4187.8099999999995</v>
      </c>
      <c r="N27" s="70">
        <f>SUM(N23:N26)</f>
        <v>-258.56</v>
      </c>
      <c r="O27" s="69">
        <f>IF(E13=" "," ",AVERAGE(O9:O22,O24:O26))</f>
        <v>0.37777058823529414</v>
      </c>
      <c r="P27" s="72">
        <f>IF(F13=" "," ",AVERAGE(P9:P22,P24:P26))</f>
        <v>57.529411764705884</v>
      </c>
      <c r="Q27" s="77">
        <f>SUM(Q23:Q26)</f>
        <v>992.6399999999999</v>
      </c>
      <c r="R27" s="73">
        <f>IF(H13=" "," ",AVERAGE(R9:R22,R24:R26))</f>
        <v>8.696470588235295</v>
      </c>
      <c r="S27" s="73">
        <f>IF(J13=" "," ",AVERAGE(S9:S22,S24:S26))</f>
        <v>8.228823529411764</v>
      </c>
      <c r="T27" s="70">
        <f>SUM(T23:T26)</f>
        <v>341.99</v>
      </c>
      <c r="U27" s="70">
        <f>SUM(U23:U26)</f>
        <v>111.11</v>
      </c>
    </row>
    <row r="30" spans="2:6" ht="12.75">
      <c r="B30" s="238" t="s">
        <v>91</v>
      </c>
      <c r="C30" s="238"/>
      <c r="D30" s="238"/>
      <c r="E30" s="238"/>
      <c r="F30" s="238"/>
    </row>
    <row r="31" spans="2:21" s="47" customFormat="1" ht="23.25" thickBot="1">
      <c r="B31" s="26" t="s">
        <v>38</v>
      </c>
      <c r="C31" s="26" t="s">
        <v>51</v>
      </c>
      <c r="D31" s="26" t="s">
        <v>39</v>
      </c>
      <c r="E31" s="26" t="s">
        <v>3</v>
      </c>
      <c r="F31" s="26" t="s">
        <v>21</v>
      </c>
      <c r="G31" s="46" t="s">
        <v>37</v>
      </c>
      <c r="H31" s="26" t="s">
        <v>7</v>
      </c>
      <c r="I31" s="44" t="s">
        <v>16</v>
      </c>
      <c r="J31" s="44" t="s">
        <v>41</v>
      </c>
      <c r="K31" s="26" t="s">
        <v>42</v>
      </c>
      <c r="L31" s="26" t="s">
        <v>40</v>
      </c>
      <c r="M31" s="45" t="s">
        <v>43</v>
      </c>
      <c r="N31" s="45" t="s">
        <v>50</v>
      </c>
      <c r="O31" s="26" t="s">
        <v>23</v>
      </c>
      <c r="P31" s="26" t="s">
        <v>52</v>
      </c>
      <c r="Q31" s="26" t="s">
        <v>44</v>
      </c>
      <c r="R31" s="26" t="s">
        <v>45</v>
      </c>
      <c r="S31" s="26" t="s">
        <v>46</v>
      </c>
      <c r="T31" s="26" t="s">
        <v>4</v>
      </c>
      <c r="U31" s="26" t="s">
        <v>14</v>
      </c>
    </row>
    <row r="32" spans="2:21" ht="12.75">
      <c r="B32" s="48">
        <v>1</v>
      </c>
      <c r="C32" s="48" t="s">
        <v>47</v>
      </c>
      <c r="D32" s="48">
        <f>RANK(E32,(E32:E45,E47:E49))</f>
        <v>11</v>
      </c>
      <c r="E32" s="78">
        <v>11616.22</v>
      </c>
      <c r="F32" s="78">
        <v>8961.79</v>
      </c>
      <c r="G32" s="51">
        <f aca="true" t="shared" si="3" ref="G32:G45">IF(F32=" "," ",((E32-F32)/F32))</f>
        <v>0.29619417549395805</v>
      </c>
      <c r="H32" s="78">
        <v>-34.07</v>
      </c>
      <c r="I32" s="84"/>
      <c r="J32" s="84">
        <v>1232.02</v>
      </c>
      <c r="K32" s="61">
        <f aca="true" t="shared" si="4" ref="K32:K45">IF(E32=" "," ",(J32/E32))</f>
        <v>0.10606031910552659</v>
      </c>
      <c r="L32" s="61">
        <f aca="true" t="shared" si="5" ref="L32:L45">(+I32+J32)/E32</f>
        <v>0.10606031910552659</v>
      </c>
      <c r="M32" s="79">
        <v>222.38</v>
      </c>
      <c r="N32" s="79">
        <v>-40.62</v>
      </c>
      <c r="O32" s="51">
        <v>0.3867</v>
      </c>
      <c r="P32" s="80">
        <v>60</v>
      </c>
      <c r="Q32" s="81">
        <v>9.92</v>
      </c>
      <c r="R32" s="82">
        <v>8.04</v>
      </c>
      <c r="S32" s="82">
        <v>7.45</v>
      </c>
      <c r="T32" s="82">
        <v>5.98</v>
      </c>
      <c r="U32" s="82">
        <v>0</v>
      </c>
    </row>
    <row r="33" spans="2:21" ht="12.75">
      <c r="B33" s="48">
        <v>2</v>
      </c>
      <c r="C33" s="48" t="s">
        <v>47</v>
      </c>
      <c r="D33" s="48">
        <f>RANK(E33,(E32:E45,E47:E49))</f>
        <v>8</v>
      </c>
      <c r="E33" s="78">
        <v>12412.05</v>
      </c>
      <c r="F33" s="78">
        <v>9294.16</v>
      </c>
      <c r="G33" s="51">
        <f t="shared" si="3"/>
        <v>0.3354676485018549</v>
      </c>
      <c r="H33" s="78">
        <v>16.13</v>
      </c>
      <c r="I33" s="84"/>
      <c r="J33" s="84">
        <v>1466.13</v>
      </c>
      <c r="K33" s="61">
        <f t="shared" si="4"/>
        <v>0.11812150289436477</v>
      </c>
      <c r="L33" s="61">
        <f t="shared" si="5"/>
        <v>0.11812150289436477</v>
      </c>
      <c r="M33" s="79">
        <v>265.82</v>
      </c>
      <c r="N33" s="79">
        <v>-5.18</v>
      </c>
      <c r="O33" s="51">
        <v>0.4577</v>
      </c>
      <c r="P33" s="80">
        <v>54</v>
      </c>
      <c r="Q33" s="81">
        <v>114.14</v>
      </c>
      <c r="R33" s="82">
        <v>8.33</v>
      </c>
      <c r="S33" s="82">
        <v>8.38</v>
      </c>
      <c r="T33" s="82">
        <v>6.59</v>
      </c>
      <c r="U33" s="82">
        <v>0</v>
      </c>
    </row>
    <row r="34" spans="2:21" ht="12.75">
      <c r="B34" s="48">
        <v>5</v>
      </c>
      <c r="C34" s="48" t="s">
        <v>47</v>
      </c>
      <c r="D34" s="48">
        <f>RANK(E34,(E32:E45,E47:E49))</f>
        <v>17</v>
      </c>
      <c r="E34" s="78">
        <v>7866.51</v>
      </c>
      <c r="F34" s="78">
        <v>5879.23</v>
      </c>
      <c r="G34" s="51">
        <f t="shared" si="3"/>
        <v>0.33801705325357245</v>
      </c>
      <c r="H34" s="78">
        <v>1.58</v>
      </c>
      <c r="I34" s="84"/>
      <c r="J34" s="84">
        <v>910.2</v>
      </c>
      <c r="K34" s="61">
        <f t="shared" si="4"/>
        <v>0.11570569413882395</v>
      </c>
      <c r="L34" s="61">
        <f t="shared" si="5"/>
        <v>0.11570569413882395</v>
      </c>
      <c r="M34" s="79">
        <v>189.8</v>
      </c>
      <c r="N34" s="79">
        <v>-29.2</v>
      </c>
      <c r="O34" s="51">
        <v>0.4613</v>
      </c>
      <c r="P34" s="80">
        <v>61</v>
      </c>
      <c r="Q34" s="81">
        <v>203.18</v>
      </c>
      <c r="R34" s="82">
        <v>7.83</v>
      </c>
      <c r="S34" s="82">
        <v>7.52</v>
      </c>
      <c r="T34" s="82">
        <v>18.43</v>
      </c>
      <c r="U34" s="82">
        <v>0</v>
      </c>
    </row>
    <row r="35" spans="2:21" ht="12.75">
      <c r="B35" s="48">
        <v>7</v>
      </c>
      <c r="C35" s="48" t="s">
        <v>47</v>
      </c>
      <c r="D35" s="48">
        <f>RANK(E35,(E32:E45,E47:E49))</f>
        <v>13</v>
      </c>
      <c r="E35" s="78">
        <v>9013.52</v>
      </c>
      <c r="F35" s="78">
        <v>7365.76</v>
      </c>
      <c r="G35" s="51">
        <f t="shared" si="3"/>
        <v>0.22370536102180905</v>
      </c>
      <c r="H35" s="78">
        <v>-2.33</v>
      </c>
      <c r="I35" s="84"/>
      <c r="J35" s="84">
        <v>1353.31</v>
      </c>
      <c r="K35" s="61">
        <f t="shared" si="4"/>
        <v>0.15014223078220273</v>
      </c>
      <c r="L35" s="61">
        <f t="shared" si="5"/>
        <v>0.15014223078220273</v>
      </c>
      <c r="M35" s="79">
        <v>233.45</v>
      </c>
      <c r="N35" s="79">
        <v>-5.55</v>
      </c>
      <c r="O35" s="51">
        <v>0.4796</v>
      </c>
      <c r="P35" s="80">
        <v>56</v>
      </c>
      <c r="Q35" s="81">
        <v>0</v>
      </c>
      <c r="R35" s="82">
        <v>7.42</v>
      </c>
      <c r="S35" s="82">
        <v>7.03</v>
      </c>
      <c r="T35" s="82">
        <v>0</v>
      </c>
      <c r="U35" s="82">
        <v>0</v>
      </c>
    </row>
    <row r="36" spans="2:21" ht="12.75">
      <c r="B36" s="48">
        <v>8</v>
      </c>
      <c r="C36" s="48" t="s">
        <v>47</v>
      </c>
      <c r="D36" s="48">
        <f>RANK(E36,(E32:E45,E47:E49))</f>
        <v>2</v>
      </c>
      <c r="E36" s="78">
        <v>14324.27</v>
      </c>
      <c r="F36" s="78">
        <v>10861.23</v>
      </c>
      <c r="G36" s="51">
        <f t="shared" si="3"/>
        <v>0.3188441824728876</v>
      </c>
      <c r="H36" s="78">
        <v>43.65</v>
      </c>
      <c r="I36" s="84"/>
      <c r="J36" s="84">
        <v>1603.57</v>
      </c>
      <c r="K36" s="61">
        <f t="shared" si="4"/>
        <v>0.1119477641792566</v>
      </c>
      <c r="L36" s="61">
        <f t="shared" si="5"/>
        <v>0.1119477641792566</v>
      </c>
      <c r="M36" s="79">
        <v>277.1</v>
      </c>
      <c r="N36" s="79">
        <v>-8.9</v>
      </c>
      <c r="O36" s="51">
        <v>0.3879</v>
      </c>
      <c r="P36" s="80">
        <v>57</v>
      </c>
      <c r="Q36" s="81">
        <v>26.39</v>
      </c>
      <c r="R36" s="82">
        <v>8.12</v>
      </c>
      <c r="S36" s="82">
        <v>8.02</v>
      </c>
      <c r="T36" s="82">
        <v>27.4</v>
      </c>
      <c r="U36" s="82">
        <v>0</v>
      </c>
    </row>
    <row r="37" spans="2:21" ht="12.75">
      <c r="B37" s="48">
        <v>9</v>
      </c>
      <c r="C37" s="48" t="s">
        <v>47</v>
      </c>
      <c r="D37" s="48">
        <f>RANK(E37,(E32:E45,E47:E49))</f>
        <v>10</v>
      </c>
      <c r="E37" s="78">
        <v>11619.61</v>
      </c>
      <c r="F37" s="78">
        <v>9983.98</v>
      </c>
      <c r="G37" s="51">
        <f t="shared" si="3"/>
        <v>0.1638254483682861</v>
      </c>
      <c r="H37" s="78">
        <v>0.42</v>
      </c>
      <c r="I37" s="84"/>
      <c r="J37" s="84">
        <v>1355.06</v>
      </c>
      <c r="K37" s="61">
        <f t="shared" si="4"/>
        <v>0.1166183718730663</v>
      </c>
      <c r="L37" s="61">
        <f t="shared" si="5"/>
        <v>0.1166183718730663</v>
      </c>
      <c r="M37" s="79">
        <v>214.82</v>
      </c>
      <c r="N37" s="79">
        <v>-48.18</v>
      </c>
      <c r="O37" s="51">
        <v>0.376</v>
      </c>
      <c r="P37" s="80">
        <v>56</v>
      </c>
      <c r="Q37" s="81">
        <v>1.93</v>
      </c>
      <c r="R37" s="82">
        <v>8.47</v>
      </c>
      <c r="S37" s="82">
        <v>8.05</v>
      </c>
      <c r="T37" s="82">
        <v>28.95</v>
      </c>
      <c r="U37" s="82">
        <v>0</v>
      </c>
    </row>
    <row r="38" spans="2:21" ht="12.75">
      <c r="B38" s="48">
        <v>10</v>
      </c>
      <c r="C38" s="48" t="s">
        <v>47</v>
      </c>
      <c r="D38" s="48">
        <f>RANK(E38,(E32:E45,E47:E49))</f>
        <v>12</v>
      </c>
      <c r="E38" s="78">
        <v>10825.22</v>
      </c>
      <c r="F38" s="78">
        <v>9376</v>
      </c>
      <c r="G38" s="51">
        <f t="shared" si="3"/>
        <v>0.15456697952218423</v>
      </c>
      <c r="H38" s="78">
        <v>77.05</v>
      </c>
      <c r="I38" s="84"/>
      <c r="J38" s="84">
        <v>1497</v>
      </c>
      <c r="K38" s="61">
        <f t="shared" si="4"/>
        <v>0.13828818259582715</v>
      </c>
      <c r="L38" s="61">
        <f t="shared" si="5"/>
        <v>0.13828818259582715</v>
      </c>
      <c r="M38" s="79">
        <v>259.26</v>
      </c>
      <c r="N38" s="79">
        <v>3.26</v>
      </c>
      <c r="O38" s="51">
        <v>0.4077</v>
      </c>
      <c r="P38" s="80">
        <v>59</v>
      </c>
      <c r="Q38" s="81">
        <v>59.67</v>
      </c>
      <c r="R38" s="82">
        <v>8.18</v>
      </c>
      <c r="S38" s="82">
        <v>7.95</v>
      </c>
      <c r="T38" s="82">
        <v>0</v>
      </c>
      <c r="U38" s="82">
        <v>0</v>
      </c>
    </row>
    <row r="39" spans="2:21" ht="12.75">
      <c r="B39" s="48">
        <v>11</v>
      </c>
      <c r="C39" s="48" t="s">
        <v>47</v>
      </c>
      <c r="D39" s="48">
        <f>RANK(E39,(E32:E45,E47:E49))</f>
        <v>14</v>
      </c>
      <c r="E39" s="78">
        <v>8778.33</v>
      </c>
      <c r="F39" s="78">
        <v>8142</v>
      </c>
      <c r="G39" s="51">
        <f t="shared" si="3"/>
        <v>0.07815401621223286</v>
      </c>
      <c r="H39" s="78">
        <v>2.74</v>
      </c>
      <c r="I39" s="84"/>
      <c r="J39" s="84">
        <v>1483.73</v>
      </c>
      <c r="K39" s="61">
        <f t="shared" si="4"/>
        <v>0.16902189824260425</v>
      </c>
      <c r="L39" s="61">
        <f t="shared" si="5"/>
        <v>0.16902189824260425</v>
      </c>
      <c r="M39" s="79">
        <v>227.54</v>
      </c>
      <c r="N39" s="79">
        <v>-2.46</v>
      </c>
      <c r="O39" s="51">
        <v>0.4024</v>
      </c>
      <c r="P39" s="80">
        <v>50</v>
      </c>
      <c r="Q39" s="81">
        <v>40.32</v>
      </c>
      <c r="R39" s="82">
        <v>8.96</v>
      </c>
      <c r="S39" s="82">
        <v>8.49</v>
      </c>
      <c r="T39" s="82">
        <v>23.62</v>
      </c>
      <c r="U39" s="82">
        <v>0</v>
      </c>
    </row>
    <row r="40" spans="2:21" ht="12.75">
      <c r="B40" s="48">
        <v>12</v>
      </c>
      <c r="C40" s="48" t="s">
        <v>47</v>
      </c>
      <c r="D40" s="48">
        <f>RANK(E40,(E32:E45,E47:E49))</f>
        <v>9</v>
      </c>
      <c r="E40" s="78">
        <v>12222.48</v>
      </c>
      <c r="F40" s="78">
        <v>9644.15</v>
      </c>
      <c r="G40" s="51">
        <f t="shared" si="3"/>
        <v>0.26734652613242227</v>
      </c>
      <c r="H40" s="78">
        <v>-6.53</v>
      </c>
      <c r="I40" s="84"/>
      <c r="J40" s="84">
        <v>1595.49</v>
      </c>
      <c r="K40" s="61">
        <f t="shared" si="4"/>
        <v>0.1305373377579673</v>
      </c>
      <c r="L40" s="61">
        <f t="shared" si="5"/>
        <v>0.1305373377579673</v>
      </c>
      <c r="M40" s="79">
        <v>239.44</v>
      </c>
      <c r="N40" s="79">
        <v>-29.56</v>
      </c>
      <c r="O40" s="83">
        <v>0.4089</v>
      </c>
      <c r="P40" s="80">
        <v>59</v>
      </c>
      <c r="Q40" s="81">
        <v>12.3</v>
      </c>
      <c r="R40" s="82">
        <v>8.1</v>
      </c>
      <c r="S40" s="82">
        <v>7.92</v>
      </c>
      <c r="T40" s="82">
        <v>32.21</v>
      </c>
      <c r="U40" s="82">
        <v>103.23</v>
      </c>
    </row>
    <row r="41" spans="2:21" ht="12.75">
      <c r="B41" s="48">
        <v>15</v>
      </c>
      <c r="C41" s="48" t="s">
        <v>47</v>
      </c>
      <c r="D41" s="48">
        <f>RANK(E41,(E32:E45,E47:E49))</f>
        <v>1</v>
      </c>
      <c r="E41" s="78">
        <v>14948.14</v>
      </c>
      <c r="F41" s="78">
        <v>13190.55</v>
      </c>
      <c r="G41" s="51">
        <f t="shared" si="3"/>
        <v>0.1332461497056605</v>
      </c>
      <c r="H41" s="78">
        <v>-2.17</v>
      </c>
      <c r="I41" s="84"/>
      <c r="J41" s="84">
        <v>1972.13</v>
      </c>
      <c r="K41" s="61">
        <f t="shared" si="4"/>
        <v>0.1319314643828597</v>
      </c>
      <c r="L41" s="61">
        <f t="shared" si="5"/>
        <v>0.1319314643828597</v>
      </c>
      <c r="M41" s="79">
        <v>302.4</v>
      </c>
      <c r="N41" s="79">
        <v>-0.35</v>
      </c>
      <c r="O41" s="83">
        <v>0.3186</v>
      </c>
      <c r="P41" s="80">
        <v>62</v>
      </c>
      <c r="Q41" s="81">
        <v>123.19</v>
      </c>
      <c r="R41" s="82">
        <v>7.09</v>
      </c>
      <c r="S41" s="82">
        <v>6.94</v>
      </c>
      <c r="T41" s="82">
        <v>23.53</v>
      </c>
      <c r="U41" s="82">
        <v>0</v>
      </c>
    </row>
    <row r="42" spans="2:21" ht="12.75">
      <c r="B42" s="48">
        <v>16</v>
      </c>
      <c r="C42" s="48" t="s">
        <v>47</v>
      </c>
      <c r="D42" s="48">
        <f>RANK(E42,(E32:E45,E47:E49))</f>
        <v>4</v>
      </c>
      <c r="E42" s="78">
        <v>13697.66</v>
      </c>
      <c r="F42" s="78">
        <v>10590.49</v>
      </c>
      <c r="G42" s="51">
        <f t="shared" si="3"/>
        <v>0.29339246814831044</v>
      </c>
      <c r="H42" s="78">
        <v>-1.83</v>
      </c>
      <c r="I42" s="84"/>
      <c r="J42" s="84">
        <v>1776.14</v>
      </c>
      <c r="K42" s="61">
        <f t="shared" si="4"/>
        <v>0.1296674030454837</v>
      </c>
      <c r="L42" s="61">
        <f t="shared" si="5"/>
        <v>0.1296674030454837</v>
      </c>
      <c r="M42" s="79">
        <v>274.49</v>
      </c>
      <c r="N42" s="79">
        <v>-0.51</v>
      </c>
      <c r="O42" s="83">
        <v>0.3211</v>
      </c>
      <c r="P42" s="80">
        <v>56</v>
      </c>
      <c r="Q42" s="81">
        <v>0</v>
      </c>
      <c r="R42" s="82">
        <v>8.75</v>
      </c>
      <c r="S42" s="82">
        <v>6.78</v>
      </c>
      <c r="T42" s="82">
        <v>13.07</v>
      </c>
      <c r="U42" s="82">
        <v>0</v>
      </c>
    </row>
    <row r="43" spans="2:21" ht="12.75">
      <c r="B43" s="48">
        <v>17</v>
      </c>
      <c r="C43" s="48" t="s">
        <v>47</v>
      </c>
      <c r="D43" s="48">
        <f>RANK(E43,(E32:E45,E47:E49))</f>
        <v>7</v>
      </c>
      <c r="E43" s="78">
        <v>12801.09</v>
      </c>
      <c r="F43" s="78">
        <v>12229.66</v>
      </c>
      <c r="G43" s="51">
        <f t="shared" si="3"/>
        <v>0.046724929392967615</v>
      </c>
      <c r="H43" s="78">
        <v>-3.85</v>
      </c>
      <c r="I43" s="84"/>
      <c r="J43" s="84">
        <v>1588.56</v>
      </c>
      <c r="K43" s="61">
        <f t="shared" si="4"/>
        <v>0.12409568247703906</v>
      </c>
      <c r="L43" s="61">
        <f t="shared" si="5"/>
        <v>0.12409568247703906</v>
      </c>
      <c r="M43" s="79">
        <v>241.92</v>
      </c>
      <c r="N43" s="79">
        <v>-23.08</v>
      </c>
      <c r="O43" s="83">
        <v>0.3302</v>
      </c>
      <c r="P43" s="80">
        <v>57</v>
      </c>
      <c r="Q43" s="81">
        <v>0</v>
      </c>
      <c r="R43" s="82">
        <v>9.59</v>
      </c>
      <c r="S43" s="82">
        <v>8.99</v>
      </c>
      <c r="T43" s="82">
        <v>8.17</v>
      </c>
      <c r="U43" s="82">
        <v>0</v>
      </c>
    </row>
    <row r="44" spans="2:21" ht="12.75">
      <c r="B44" s="48">
        <v>18</v>
      </c>
      <c r="C44" s="48" t="s">
        <v>47</v>
      </c>
      <c r="D44" s="48">
        <f>RANK(E44,(E32:E45,E47:E49))</f>
        <v>6</v>
      </c>
      <c r="E44" s="78">
        <v>13333.76</v>
      </c>
      <c r="F44" s="78">
        <v>10885.26</v>
      </c>
      <c r="G44" s="51">
        <f t="shared" si="3"/>
        <v>0.22493720866566347</v>
      </c>
      <c r="H44" s="78">
        <v>25.56</v>
      </c>
      <c r="I44" s="84"/>
      <c r="J44" s="84">
        <v>1550.25</v>
      </c>
      <c r="K44" s="61">
        <f t="shared" si="4"/>
        <v>0.11626502951905539</v>
      </c>
      <c r="L44" s="61">
        <f t="shared" si="5"/>
        <v>0.11626502951905539</v>
      </c>
      <c r="M44" s="79">
        <v>229.72</v>
      </c>
      <c r="N44" s="79">
        <v>-42.28</v>
      </c>
      <c r="O44" s="83">
        <v>0.3739</v>
      </c>
      <c r="P44" s="80">
        <v>51</v>
      </c>
      <c r="Q44" s="81">
        <v>0</v>
      </c>
      <c r="R44" s="82">
        <v>9.78</v>
      </c>
      <c r="S44" s="82">
        <v>9.64</v>
      </c>
      <c r="T44" s="82">
        <v>12.5</v>
      </c>
      <c r="U44" s="82">
        <v>0</v>
      </c>
    </row>
    <row r="45" spans="2:21" ht="12.75">
      <c r="B45" s="48">
        <v>19</v>
      </c>
      <c r="C45" s="48" t="s">
        <v>47</v>
      </c>
      <c r="D45" s="48">
        <f>RANK(E45,(E32:E45,E47:E49))</f>
        <v>3</v>
      </c>
      <c r="E45" s="78">
        <v>13960.14</v>
      </c>
      <c r="F45" s="78">
        <v>12283.8</v>
      </c>
      <c r="G45" s="51">
        <f t="shared" si="3"/>
        <v>0.13646754261710548</v>
      </c>
      <c r="H45" s="78">
        <v>12.4</v>
      </c>
      <c r="I45" s="84"/>
      <c r="J45" s="84">
        <v>1791.13</v>
      </c>
      <c r="K45" s="61">
        <f t="shared" si="4"/>
        <v>0.12830315455289132</v>
      </c>
      <c r="L45" s="61">
        <f t="shared" si="5"/>
        <v>0.12830315455289132</v>
      </c>
      <c r="M45" s="79">
        <v>274.9</v>
      </c>
      <c r="N45" s="79">
        <v>-2.1</v>
      </c>
      <c r="O45" s="83">
        <v>0.3329</v>
      </c>
      <c r="P45" s="80">
        <v>47</v>
      </c>
      <c r="Q45" s="81">
        <v>68.76</v>
      </c>
      <c r="R45" s="82">
        <v>10.23</v>
      </c>
      <c r="S45" s="82">
        <v>9.54</v>
      </c>
      <c r="T45" s="82">
        <v>25.53</v>
      </c>
      <c r="U45" s="82">
        <v>0</v>
      </c>
    </row>
    <row r="46" spans="2:21" ht="12.75">
      <c r="B46" s="74" t="s">
        <v>49</v>
      </c>
      <c r="C46" s="66"/>
      <c r="D46" s="67"/>
      <c r="E46" s="68">
        <f>SUM(E32:E45)</f>
        <v>167419</v>
      </c>
      <c r="F46" s="68">
        <f>SUM(F32:F45)</f>
        <v>138688.06</v>
      </c>
      <c r="G46" s="69">
        <f>IF(F46=0," ",((E46-F46)/F46))</f>
        <v>0.2071623180827535</v>
      </c>
      <c r="H46" s="68">
        <f>SUM(H32:H45)</f>
        <v>128.75</v>
      </c>
      <c r="I46" s="68">
        <f>SUM(I32:I45)</f>
        <v>0</v>
      </c>
      <c r="J46" s="68">
        <f>SUM(J32:J45)</f>
        <v>21174.72</v>
      </c>
      <c r="K46" s="69">
        <f>IF(E46=" "," ",(J46/E46))</f>
        <v>0.1264774010118326</v>
      </c>
      <c r="L46" s="69">
        <f>(+I46+J46)/E46</f>
        <v>0.1264774010118326</v>
      </c>
      <c r="M46" s="70">
        <f>SUM(M32:M45)</f>
        <v>3453.04</v>
      </c>
      <c r="N46" s="71">
        <f>SUM(N32:N45)</f>
        <v>-234.70999999999998</v>
      </c>
      <c r="O46" s="69">
        <f>IF(E32=" "," ",AVERAGE(O32:O45))</f>
        <v>0.3889214285714286</v>
      </c>
      <c r="P46" s="72">
        <f>IF(E32=" "," ",AVERAGE(P32:P44,P45))</f>
        <v>56.07142857142857</v>
      </c>
      <c r="Q46" s="77">
        <f>SUM(Q32:Q45)</f>
        <v>659.8</v>
      </c>
      <c r="R46" s="73">
        <f>IF(E32=" "," ",AVERAGE(R32:R44,R45))</f>
        <v>8.492142857142857</v>
      </c>
      <c r="S46" s="73">
        <f>IF(F32=" "," ",AVERAGE(S32:S44,S45))</f>
        <v>8.049999999999999</v>
      </c>
      <c r="T46" s="68">
        <f>SUM(T32:T45)</f>
        <v>225.98</v>
      </c>
      <c r="U46" s="68">
        <f>SUM(U32:U45)</f>
        <v>103.23</v>
      </c>
    </row>
    <row r="47" spans="2:21" ht="12.75">
      <c r="B47" s="48">
        <v>21</v>
      </c>
      <c r="C47" s="48" t="s">
        <v>48</v>
      </c>
      <c r="D47" s="48">
        <f>RANK(E47,(E32:E45,E47:E49))</f>
        <v>5</v>
      </c>
      <c r="E47" s="78">
        <v>13428.85</v>
      </c>
      <c r="F47" s="78">
        <v>0</v>
      </c>
      <c r="G47" s="51" t="str">
        <f>IF(F47=0," ",((E47-F47)/F47))</f>
        <v> </v>
      </c>
      <c r="H47" s="78">
        <v>-10.1</v>
      </c>
      <c r="I47" s="84"/>
      <c r="J47" s="84">
        <v>1954.07</v>
      </c>
      <c r="K47" s="61">
        <f>IF(E47=" "," ",(J47/E47))</f>
        <v>0.14551283244656094</v>
      </c>
      <c r="L47" s="61">
        <f>(+I47+J47)/E47</f>
        <v>0.14551283244656094</v>
      </c>
      <c r="M47" s="79">
        <v>327.14</v>
      </c>
      <c r="N47" s="79">
        <v>39.14</v>
      </c>
      <c r="O47" s="83">
        <v>0.2891</v>
      </c>
      <c r="P47" s="80">
        <v>65</v>
      </c>
      <c r="Q47" s="81">
        <v>332.84</v>
      </c>
      <c r="R47" s="82">
        <v>10.07</v>
      </c>
      <c r="S47" s="82">
        <v>8.63</v>
      </c>
      <c r="T47" s="82">
        <v>56.86</v>
      </c>
      <c r="U47" s="82">
        <v>0</v>
      </c>
    </row>
    <row r="48" spans="2:21" ht="12.75">
      <c r="B48" s="48">
        <v>22</v>
      </c>
      <c r="C48" s="48" t="s">
        <v>48</v>
      </c>
      <c r="D48" s="48">
        <f>RANK(E48,(E32:E45,E47:E49))</f>
        <v>15</v>
      </c>
      <c r="E48" s="78">
        <v>8179.37</v>
      </c>
      <c r="F48" s="78">
        <v>0</v>
      </c>
      <c r="G48" s="51" t="str">
        <f>IF(F48=0," ",((E48-F48)/F48))</f>
        <v> </v>
      </c>
      <c r="H48" s="78">
        <v>-26.44</v>
      </c>
      <c r="I48" s="84"/>
      <c r="J48" s="84">
        <v>1202.58</v>
      </c>
      <c r="K48" s="61">
        <f>IF(E48=" "," ",(J48/E48))</f>
        <v>0.1470259934444829</v>
      </c>
      <c r="L48" s="61">
        <f>(+I48+J48)/E48</f>
        <v>0.1470259934444829</v>
      </c>
      <c r="M48" s="79">
        <v>191.63</v>
      </c>
      <c r="N48" s="79">
        <v>-30.37</v>
      </c>
      <c r="O48" s="83">
        <v>0.3686</v>
      </c>
      <c r="P48" s="80">
        <v>60</v>
      </c>
      <c r="Q48" s="81">
        <v>0</v>
      </c>
      <c r="R48" s="82">
        <v>8.54</v>
      </c>
      <c r="S48" s="82">
        <v>9.25</v>
      </c>
      <c r="T48" s="82">
        <v>55.93</v>
      </c>
      <c r="U48" s="82">
        <v>0</v>
      </c>
    </row>
    <row r="49" spans="2:21" ht="12.75">
      <c r="B49" s="48">
        <v>23</v>
      </c>
      <c r="C49" s="48" t="s">
        <v>48</v>
      </c>
      <c r="D49" s="48">
        <f>RANK(E49,(E32:E45,E47:E49))</f>
        <v>16</v>
      </c>
      <c r="E49" s="78">
        <v>8129.01</v>
      </c>
      <c r="F49" s="78">
        <v>0</v>
      </c>
      <c r="G49" s="51" t="str">
        <f>IF(F49=0," ",((E49-F49)/F49))</f>
        <v> </v>
      </c>
      <c r="H49" s="78">
        <v>-36.73</v>
      </c>
      <c r="I49" s="84"/>
      <c r="J49" s="84">
        <v>1166.79</v>
      </c>
      <c r="K49" s="61">
        <f>IF(E49=" "," ",(J49/E49))</f>
        <v>0.14353408348618096</v>
      </c>
      <c r="L49" s="61">
        <f>(+I49+J49)/E49</f>
        <v>0.14353408348618096</v>
      </c>
      <c r="M49" s="79">
        <v>216</v>
      </c>
      <c r="N49" s="79">
        <v>-32.62</v>
      </c>
      <c r="O49" s="83">
        <v>0.3195</v>
      </c>
      <c r="P49" s="80">
        <v>68</v>
      </c>
      <c r="Q49" s="81">
        <v>0</v>
      </c>
      <c r="R49" s="82">
        <v>10.34</v>
      </c>
      <c r="S49" s="82">
        <v>9.31</v>
      </c>
      <c r="T49" s="82">
        <v>3.22</v>
      </c>
      <c r="U49" s="82">
        <v>7.88</v>
      </c>
    </row>
    <row r="50" spans="2:21" ht="12.75">
      <c r="B50" s="66" t="s">
        <v>32</v>
      </c>
      <c r="C50" s="66"/>
      <c r="D50" s="67"/>
      <c r="E50" s="68">
        <f>SUM(E46:E49)</f>
        <v>197156.23</v>
      </c>
      <c r="F50" s="68">
        <f>SUM(F46:F49)</f>
        <v>138688.06</v>
      </c>
      <c r="G50" s="69">
        <f>IF(F50=0," ",((E50-F50)/F50))</f>
        <v>0.4215804157906601</v>
      </c>
      <c r="H50" s="68">
        <f>SUM(H46:H49)</f>
        <v>55.48000000000001</v>
      </c>
      <c r="I50" s="68">
        <f>SUM(I46:I49)</f>
        <v>0</v>
      </c>
      <c r="J50" s="68">
        <f>SUM(J46:J49)</f>
        <v>25498.160000000003</v>
      </c>
      <c r="K50" s="69">
        <f>IF(E50=" "," ",(J50/E50))</f>
        <v>0.12932971988762415</v>
      </c>
      <c r="L50" s="69">
        <f>(+I50+J50)/E50</f>
        <v>0.12932971988762415</v>
      </c>
      <c r="M50" s="70">
        <f>SUM(M46:M49)</f>
        <v>4187.8099999999995</v>
      </c>
      <c r="N50" s="70">
        <f>SUM(N46:N49)</f>
        <v>-258.56</v>
      </c>
      <c r="O50" s="69">
        <f>IF(E36=" "," ",AVERAGE(O32:O45,O47:O49))</f>
        <v>0.37777058823529414</v>
      </c>
      <c r="P50" s="72">
        <f>IF(F36=" "," ",AVERAGE(P32:P45,P47:P49))</f>
        <v>57.529411764705884</v>
      </c>
      <c r="Q50" s="77">
        <f>SUM(Q46:Q49)</f>
        <v>992.6399999999999</v>
      </c>
      <c r="R50" s="73">
        <f>IF(H36=" "," ",AVERAGE(R32:R45,R47:R49))</f>
        <v>8.696470588235295</v>
      </c>
      <c r="S50" s="73">
        <f>IF(J36=" "," ",AVERAGE(S32:S45,S47:S49))</f>
        <v>8.228823529411764</v>
      </c>
      <c r="T50" s="70">
        <f>SUM(T46:T49)</f>
        <v>341.99</v>
      </c>
      <c r="U50" s="70">
        <f>SUM(U46:U49)</f>
        <v>111.11</v>
      </c>
    </row>
  </sheetData>
  <mergeCells count="2">
    <mergeCell ref="B7:F7"/>
    <mergeCell ref="B30:F30"/>
  </mergeCells>
  <printOptions/>
  <pageMargins left="0.5" right="0.5" top="0.5" bottom="0.25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Kristopher R. Maher</cp:lastModifiedBy>
  <cp:lastPrinted>2006-12-29T21:29:48Z</cp:lastPrinted>
  <dcterms:created xsi:type="dcterms:W3CDTF">2004-09-02T17:34:03Z</dcterms:created>
  <dcterms:modified xsi:type="dcterms:W3CDTF">2008-03-24T20:54:03Z</dcterms:modified>
  <cp:category/>
  <cp:version/>
  <cp:contentType/>
  <cp:contentStatus/>
</cp:coreProperties>
</file>